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defaultThemeVersion="166925"/>
  <mc:AlternateContent xmlns:mc="http://schemas.openxmlformats.org/markup-compatibility/2006">
    <mc:Choice Requires="x15">
      <x15ac:absPath xmlns:x15ac="http://schemas.microsoft.com/office/spreadsheetml/2010/11/ac" url="C:\Users\Washington.sousa\Desktop\ANEXOS AO TR\"/>
    </mc:Choice>
  </mc:AlternateContent>
  <xr:revisionPtr revIDLastSave="0" documentId="8_{5ED638F9-53AE-41AD-B43E-77D6600B308D}" xr6:coauthVersionLast="34" xr6:coauthVersionMax="34" xr10:uidLastSave="{00000000-0000-0000-0000-000000000000}"/>
  <bookViews>
    <workbookView xWindow="0" yWindow="0" windowWidth="28800" windowHeight="12225" xr2:uid="{3139C9C8-716E-4984-A785-0652392657CF}"/>
  </bookViews>
  <sheets>
    <sheet name="Valor Global" sheetId="1" r:id="rId1"/>
    <sheet name="Pesquisa de Mercado - Postos" sheetId="2" r:id="rId2"/>
    <sheet name="Resumo Materiais" sheetId="3" r:id="rId3"/>
    <sheet name="Materiais" sheetId="4" r:id="rId4"/>
    <sheet name="Uniformes" sheetId="5" r:id="rId5"/>
    <sheet name="Equipamentos" sheetId="6" r:id="rId6"/>
    <sheet name="Utensílios" sheetId="7" r:id="rId7"/>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1" i="1" l="1"/>
  <c r="E19" i="1"/>
  <c r="G29" i="3"/>
  <c r="G28" i="3"/>
  <c r="Z13" i="4"/>
  <c r="AC11" i="4" l="1"/>
  <c r="E4" i="3" s="1"/>
  <c r="F4" i="3" s="1"/>
  <c r="G4" i="3" s="1"/>
  <c r="AC10" i="4"/>
  <c r="D14" i="1"/>
  <c r="E4" i="1" s="1"/>
  <c r="D9" i="1"/>
  <c r="D4" i="1"/>
  <c r="L26" i="7"/>
  <c r="M26" i="7" s="1"/>
  <c r="N26" i="7" s="1"/>
  <c r="K26" i="7"/>
  <c r="J26" i="7"/>
  <c r="H26" i="7"/>
  <c r="F26" i="7"/>
  <c r="L25" i="7"/>
  <c r="M25" i="7" s="1"/>
  <c r="N25" i="7" s="1"/>
  <c r="K25" i="7"/>
  <c r="J25" i="7"/>
  <c r="H25" i="7"/>
  <c r="F25" i="7"/>
  <c r="L24" i="7"/>
  <c r="M24" i="7" s="1"/>
  <c r="N24" i="7" s="1"/>
  <c r="K24" i="7"/>
  <c r="J24" i="7"/>
  <c r="H24" i="7"/>
  <c r="F24" i="7"/>
  <c r="L23" i="7"/>
  <c r="M23" i="7" s="1"/>
  <c r="N23" i="7" s="1"/>
  <c r="K23" i="7"/>
  <c r="J23" i="7"/>
  <c r="H23" i="7"/>
  <c r="F23" i="7"/>
  <c r="M22" i="7"/>
  <c r="N22" i="7" s="1"/>
  <c r="L22" i="7"/>
  <c r="K22" i="7"/>
  <c r="J22" i="7"/>
  <c r="H22" i="7"/>
  <c r="F22" i="7"/>
  <c r="M21" i="7"/>
  <c r="N21" i="7" s="1"/>
  <c r="L21" i="7"/>
  <c r="K21" i="7"/>
  <c r="J21" i="7"/>
  <c r="H21" i="7"/>
  <c r="F21" i="7"/>
  <c r="L20" i="7"/>
  <c r="M20" i="7" s="1"/>
  <c r="N20" i="7" s="1"/>
  <c r="K20" i="7"/>
  <c r="J20" i="7"/>
  <c r="H20" i="7"/>
  <c r="F20" i="7"/>
  <c r="L19" i="7"/>
  <c r="M19" i="7" s="1"/>
  <c r="N19" i="7" s="1"/>
  <c r="K19" i="7"/>
  <c r="J19" i="7"/>
  <c r="H19" i="7"/>
  <c r="F19" i="7"/>
  <c r="L18" i="7"/>
  <c r="M18" i="7" s="1"/>
  <c r="N18" i="7" s="1"/>
  <c r="K18" i="7"/>
  <c r="J18" i="7"/>
  <c r="H18" i="7"/>
  <c r="F18" i="7"/>
  <c r="L17" i="7"/>
  <c r="M17" i="7" s="1"/>
  <c r="N17" i="7" s="1"/>
  <c r="K17" i="7"/>
  <c r="J17" i="7"/>
  <c r="H17" i="7"/>
  <c r="F17" i="7"/>
  <c r="L16" i="7"/>
  <c r="M16" i="7" s="1"/>
  <c r="N16" i="7" s="1"/>
  <c r="K16" i="7"/>
  <c r="J16" i="7"/>
  <c r="H16" i="7"/>
  <c r="F16" i="7"/>
  <c r="L15" i="7"/>
  <c r="M15" i="7" s="1"/>
  <c r="N15" i="7" s="1"/>
  <c r="K15" i="7"/>
  <c r="J15" i="7"/>
  <c r="H15" i="7"/>
  <c r="F15" i="7"/>
  <c r="L14" i="7"/>
  <c r="M14" i="7" s="1"/>
  <c r="N14" i="7" s="1"/>
  <c r="K14" i="7"/>
  <c r="J14" i="7"/>
  <c r="H14" i="7"/>
  <c r="F14" i="7"/>
  <c r="M13" i="7"/>
  <c r="N13" i="7" s="1"/>
  <c r="L13" i="7"/>
  <c r="K13" i="7"/>
  <c r="J13" i="7"/>
  <c r="H13" i="7"/>
  <c r="F13" i="7"/>
  <c r="L12" i="7"/>
  <c r="M12" i="7" s="1"/>
  <c r="N12" i="7" s="1"/>
  <c r="K12" i="7"/>
  <c r="J12" i="7"/>
  <c r="H12" i="7"/>
  <c r="F12" i="7"/>
  <c r="L11" i="7"/>
  <c r="M11" i="7" s="1"/>
  <c r="N11" i="7" s="1"/>
  <c r="K11" i="7"/>
  <c r="J11" i="7"/>
  <c r="H11" i="7"/>
  <c r="F11" i="7"/>
  <c r="L10" i="7"/>
  <c r="M10" i="7" s="1"/>
  <c r="N10" i="7" s="1"/>
  <c r="K10" i="7"/>
  <c r="J10" i="7"/>
  <c r="H10" i="7"/>
  <c r="F10" i="7"/>
  <c r="L9" i="7"/>
  <c r="M9" i="7" s="1"/>
  <c r="N9" i="7" s="1"/>
  <c r="K9" i="7"/>
  <c r="J9" i="7"/>
  <c r="H9" i="7"/>
  <c r="F9" i="7"/>
  <c r="L8" i="7"/>
  <c r="M8" i="7" s="1"/>
  <c r="N8" i="7" s="1"/>
  <c r="K8" i="7"/>
  <c r="J8" i="7"/>
  <c r="H8" i="7"/>
  <c r="F8" i="7"/>
  <c r="L7" i="7"/>
  <c r="M7" i="7" s="1"/>
  <c r="N7" i="7" s="1"/>
  <c r="K7" i="7"/>
  <c r="J7" i="7"/>
  <c r="H7" i="7"/>
  <c r="F7" i="7"/>
  <c r="L6" i="7"/>
  <c r="M6" i="7" s="1"/>
  <c r="N6" i="7" s="1"/>
  <c r="K6" i="7"/>
  <c r="J6" i="7"/>
  <c r="H6" i="7"/>
  <c r="F6" i="7"/>
  <c r="M5" i="7"/>
  <c r="N5" i="7" s="1"/>
  <c r="L5" i="7"/>
  <c r="K5" i="7"/>
  <c r="J5" i="7"/>
  <c r="H5" i="7"/>
  <c r="F5" i="7"/>
  <c r="L4" i="7"/>
  <c r="M4" i="7" s="1"/>
  <c r="N4" i="7" s="1"/>
  <c r="K4" i="7"/>
  <c r="J4" i="7"/>
  <c r="H4" i="7"/>
  <c r="F4" i="7"/>
  <c r="K4" i="6"/>
  <c r="H9" i="6"/>
  <c r="H8" i="6"/>
  <c r="H7" i="6"/>
  <c r="H6" i="6"/>
  <c r="H5" i="6"/>
  <c r="H4" i="6"/>
  <c r="L9" i="6"/>
  <c r="M9" i="6" s="1"/>
  <c r="N9" i="6" s="1"/>
  <c r="K9" i="6"/>
  <c r="J9" i="6"/>
  <c r="F9" i="6"/>
  <c r="L8" i="6"/>
  <c r="M8" i="6" s="1"/>
  <c r="N8" i="6" s="1"/>
  <c r="K8" i="6"/>
  <c r="J8" i="6"/>
  <c r="F8" i="6"/>
  <c r="L7" i="6"/>
  <c r="M7" i="6" s="1"/>
  <c r="N7" i="6" s="1"/>
  <c r="K7" i="6"/>
  <c r="J7" i="6"/>
  <c r="F7" i="6"/>
  <c r="L6" i="6"/>
  <c r="M6" i="6" s="1"/>
  <c r="N6" i="6" s="1"/>
  <c r="K6" i="6"/>
  <c r="J6" i="6"/>
  <c r="F6" i="6"/>
  <c r="L5" i="6"/>
  <c r="M5" i="6" s="1"/>
  <c r="N5" i="6" s="1"/>
  <c r="K5" i="6"/>
  <c r="J5" i="6"/>
  <c r="F5" i="6"/>
  <c r="L4" i="6"/>
  <c r="M4" i="6" s="1"/>
  <c r="N4" i="6" s="1"/>
  <c r="J4" i="6"/>
  <c r="F4" i="6"/>
  <c r="E16" i="5"/>
  <c r="D16" i="5"/>
  <c r="D15" i="5"/>
  <c r="D14" i="5"/>
  <c r="D13" i="5"/>
  <c r="E9" i="5"/>
  <c r="E8" i="5"/>
  <c r="E7" i="5"/>
  <c r="G9" i="5"/>
  <c r="G8" i="5"/>
  <c r="G7" i="5"/>
  <c r="I9" i="5"/>
  <c r="I8" i="5"/>
  <c r="I7" i="5"/>
  <c r="K9" i="5"/>
  <c r="K8" i="5"/>
  <c r="K7" i="5"/>
  <c r="J10" i="5"/>
  <c r="L10" i="5"/>
  <c r="H10" i="5"/>
  <c r="F10" i="5"/>
  <c r="D10" i="5"/>
  <c r="M9" i="5"/>
  <c r="M8" i="5"/>
  <c r="M7" i="5"/>
  <c r="M10" i="5" s="1"/>
  <c r="F22" i="3"/>
  <c r="G22" i="3" s="1"/>
  <c r="F19" i="3"/>
  <c r="G19" i="3" s="1"/>
  <c r="F18" i="3"/>
  <c r="G18" i="3" s="1"/>
  <c r="E26" i="3"/>
  <c r="F26" i="3" s="1"/>
  <c r="G26" i="3" s="1"/>
  <c r="E25" i="3"/>
  <c r="F25" i="3" s="1"/>
  <c r="G25" i="3" s="1"/>
  <c r="E24" i="3"/>
  <c r="F24" i="3" s="1"/>
  <c r="G24" i="3" s="1"/>
  <c r="E22" i="3"/>
  <c r="E19" i="3"/>
  <c r="E18" i="3"/>
  <c r="E14" i="3"/>
  <c r="F14" i="3" s="1"/>
  <c r="G14" i="3" s="1"/>
  <c r="E11" i="3"/>
  <c r="F11" i="3" s="1"/>
  <c r="G11" i="3" s="1"/>
  <c r="E10" i="3"/>
  <c r="F10" i="3" s="1"/>
  <c r="G10" i="3" s="1"/>
  <c r="E9" i="3"/>
  <c r="F9" i="3" s="1"/>
  <c r="G9" i="3" s="1"/>
  <c r="E8" i="3"/>
  <c r="F8" i="3" s="1"/>
  <c r="G8" i="3" s="1"/>
  <c r="Z33" i="4"/>
  <c r="AA33" i="4" s="1"/>
  <c r="Z32" i="4"/>
  <c r="AB32" i="4" s="1"/>
  <c r="Z31" i="4"/>
  <c r="AB31" i="4" s="1"/>
  <c r="Z30" i="4"/>
  <c r="AA30" i="4" s="1"/>
  <c r="Z29" i="4"/>
  <c r="AA29" i="4" s="1"/>
  <c r="Z28" i="4"/>
  <c r="AB28" i="4" s="1"/>
  <c r="Z27" i="4"/>
  <c r="AA27" i="4" s="1"/>
  <c r="Z26" i="4"/>
  <c r="AB26" i="4" s="1"/>
  <c r="Z25" i="4"/>
  <c r="AB25" i="4" s="1"/>
  <c r="Z24" i="4"/>
  <c r="AB24" i="4" s="1"/>
  <c r="Z23" i="4"/>
  <c r="AB23" i="4" s="1"/>
  <c r="Z22" i="4"/>
  <c r="AA22" i="4" s="1"/>
  <c r="Z21" i="4"/>
  <c r="AA21" i="4" s="1"/>
  <c r="Z20" i="4"/>
  <c r="AB20" i="4" s="1"/>
  <c r="Z19" i="4"/>
  <c r="AB19" i="4" s="1"/>
  <c r="Z18" i="4"/>
  <c r="AB18" i="4" s="1"/>
  <c r="Z17" i="4"/>
  <c r="AB17" i="4" s="1"/>
  <c r="Z16" i="4"/>
  <c r="AB16" i="4" s="1"/>
  <c r="Z15" i="4"/>
  <c r="AA15" i="4" s="1"/>
  <c r="Z14" i="4"/>
  <c r="AA14" i="4" s="1"/>
  <c r="AB13" i="4"/>
  <c r="Z12" i="4"/>
  <c r="AB12" i="4" s="1"/>
  <c r="Z11" i="4"/>
  <c r="AA11" i="4" s="1"/>
  <c r="Z10" i="4"/>
  <c r="AB10" i="4" s="1"/>
  <c r="E14" i="5" l="1"/>
  <c r="K10" i="5"/>
  <c r="E13" i="5"/>
  <c r="E15" i="5"/>
  <c r="G10" i="5"/>
  <c r="I10" i="5"/>
  <c r="E10" i="5"/>
  <c r="AB33" i="4"/>
  <c r="A33" i="4" s="1"/>
  <c r="AB30" i="4"/>
  <c r="A30" i="4" s="1"/>
  <c r="AB29" i="4"/>
  <c r="AB27" i="4"/>
  <c r="AC27" i="4" s="1"/>
  <c r="E20" i="3" s="1"/>
  <c r="F20" i="3" s="1"/>
  <c r="G20" i="3" s="1"/>
  <c r="AA26" i="4"/>
  <c r="AC26" i="4" s="1"/>
  <c r="AA25" i="4"/>
  <c r="AB22" i="4"/>
  <c r="AB21" i="4"/>
  <c r="A21" i="4" s="1"/>
  <c r="AA19" i="4"/>
  <c r="A19" i="4" s="1"/>
  <c r="AA18" i="4"/>
  <c r="AC18" i="4" s="1"/>
  <c r="AA17" i="4"/>
  <c r="A17" i="4" s="1"/>
  <c r="AB14" i="4"/>
  <c r="A14" i="4" s="1"/>
  <c r="AB11" i="4"/>
  <c r="A11" i="4" s="1"/>
  <c r="AC21" i="4"/>
  <c r="AC33" i="4"/>
  <c r="A22" i="4"/>
  <c r="AC22" i="4"/>
  <c r="E15" i="3" s="1"/>
  <c r="F15" i="3" s="1"/>
  <c r="G15" i="3" s="1"/>
  <c r="A29" i="4"/>
  <c r="AC29" i="4"/>
  <c r="AC14" i="4"/>
  <c r="E7" i="3" s="1"/>
  <c r="F7" i="3" s="1"/>
  <c r="G7" i="3" s="1"/>
  <c r="A15" i="4"/>
  <c r="AC30" i="4"/>
  <c r="E23" i="3" s="1"/>
  <c r="F23" i="3" s="1"/>
  <c r="G23" i="3" s="1"/>
  <c r="AA16" i="4"/>
  <c r="AA24" i="4"/>
  <c r="AA32" i="4"/>
  <c r="AA13" i="4"/>
  <c r="AA31" i="4"/>
  <c r="AA10" i="4"/>
  <c r="E3" i="3" s="1"/>
  <c r="F3" i="3" s="1"/>
  <c r="G3" i="3" s="1"/>
  <c r="AA23" i="4"/>
  <c r="AA12" i="4"/>
  <c r="AC12" i="4" s="1"/>
  <c r="AB15" i="4"/>
  <c r="AC15" i="4" s="1"/>
  <c r="AA20" i="4"/>
  <c r="AA28" i="4"/>
  <c r="N10" i="2"/>
  <c r="L10" i="2"/>
  <c r="J10" i="2"/>
  <c r="H10" i="2"/>
  <c r="F10" i="2"/>
  <c r="D10" i="2"/>
  <c r="M10" i="2" s="1"/>
  <c r="M9" i="2"/>
  <c r="N9" i="2" s="1"/>
  <c r="L9" i="2"/>
  <c r="J9" i="2"/>
  <c r="H9" i="2"/>
  <c r="F9" i="2"/>
  <c r="D9" i="2"/>
  <c r="M8" i="2"/>
  <c r="N8" i="2" s="1"/>
  <c r="L8" i="2"/>
  <c r="J8" i="2"/>
  <c r="H8" i="2"/>
  <c r="F8" i="2"/>
  <c r="D8" i="2"/>
  <c r="A27" i="4" l="1"/>
  <c r="A26" i="4"/>
  <c r="A25" i="4"/>
  <c r="AC25" i="4"/>
  <c r="AC19" i="4"/>
  <c r="E12" i="3" s="1"/>
  <c r="F12" i="3" s="1"/>
  <c r="G12" i="3" s="1"/>
  <c r="A18" i="4"/>
  <c r="AC17" i="4"/>
  <c r="A10" i="4"/>
  <c r="AC20" i="4"/>
  <c r="E13" i="3" s="1"/>
  <c r="F13" i="3" s="1"/>
  <c r="G13" i="3" s="1"/>
  <c r="A20" i="4"/>
  <c r="AC13" i="4"/>
  <c r="E6" i="3" s="1"/>
  <c r="F6" i="3" s="1"/>
  <c r="G6" i="3" s="1"/>
  <c r="A13" i="4"/>
  <c r="E5" i="3"/>
  <c r="F5" i="3" s="1"/>
  <c r="G5" i="3" s="1"/>
  <c r="A12" i="4"/>
  <c r="A32" i="4"/>
  <c r="AC32" i="4"/>
  <c r="A24" i="4"/>
  <c r="AC24" i="4"/>
  <c r="E17" i="3" s="1"/>
  <c r="F17" i="3" s="1"/>
  <c r="G17" i="3" s="1"/>
  <c r="AC28" i="4"/>
  <c r="E21" i="3" s="1"/>
  <c r="F21" i="3" s="1"/>
  <c r="G21" i="3" s="1"/>
  <c r="A28" i="4"/>
  <c r="AC23" i="4"/>
  <c r="E16" i="3" s="1"/>
  <c r="F16" i="3" s="1"/>
  <c r="G16" i="3" s="1"/>
  <c r="A23" i="4"/>
  <c r="AC31" i="4"/>
  <c r="A31" i="4"/>
  <c r="A16" i="4"/>
  <c r="AC16" i="4"/>
  <c r="N11" i="2"/>
</calcChain>
</file>

<file path=xl/sharedStrings.xml><?xml version="1.0" encoding="utf-8"?>
<sst xmlns="http://schemas.openxmlformats.org/spreadsheetml/2006/main" count="290" uniqueCount="187">
  <si>
    <t>Pregao Eletronico 02/2019   Fontes Adm. e Serviços</t>
  </si>
  <si>
    <t xml:space="preserve">Proposta Comercial Empresa: ADCON - Administraçao e Conservaçao EIRELLI </t>
  </si>
  <si>
    <t>Proposta Comercial Empresa: WR Comercial e Serviços</t>
  </si>
  <si>
    <t>Pregão eletrõnico UASG 03/2019 - NewService            Agencia Espacial Brasileira</t>
  </si>
  <si>
    <t>Proposta Comercial Empresa: Phoenix Comércio e Serviços de Limpeza LTDA</t>
  </si>
  <si>
    <t>VALOR MÉDIO  MENSAL
[E]
(B+C+D+E+F)/5</t>
  </si>
  <si>
    <t>VALOR  ESTIMADO ANUAL
[F]
(E*12)</t>
  </si>
  <si>
    <t>Categoria</t>
  </si>
  <si>
    <t>Quantidade de Postos
(A)</t>
  </si>
  <si>
    <t>Valor Estimado Mensal:
(B)</t>
  </si>
  <si>
    <t>Subtotal:
(AXB)</t>
  </si>
  <si>
    <t>Valor Estimado Unitário
(C)</t>
  </si>
  <si>
    <t>Valor Estimado Mensal
(AXC)</t>
  </si>
  <si>
    <t>Valor Estimado Unitário:
(D)</t>
  </si>
  <si>
    <t>Valor Estimado Mensal
(AXD)</t>
  </si>
  <si>
    <t>Valor Estimado Mensal:
(E)</t>
  </si>
  <si>
    <t>Subtotal:
(AXE)</t>
  </si>
  <si>
    <t>Valor Estimado Unitário:
(F)</t>
  </si>
  <si>
    <t>Valor Estimado Mensal
(AXF)</t>
  </si>
  <si>
    <t>Copeira</t>
  </si>
  <si>
    <t>Garçom</t>
  </si>
  <si>
    <t>Encarregado Geral</t>
  </si>
  <si>
    <t>VALOR TOTAL ANUAL:</t>
  </si>
  <si>
    <t>Item</t>
  </si>
  <si>
    <t>Material de Consumo</t>
  </si>
  <si>
    <t xml:space="preserve">Unidade </t>
  </si>
  <si>
    <t>Qtd. Mensal Estimada</t>
  </si>
  <si>
    <t>Açúcar cristal de origem vegetal, de 1° qualidade, constituído por sacarose de cana-de-açúcar, branco, de primeira qualidade, com teor mínimo de sacarose de 99%, acondicionado automaticamente em embalagem plástica individuais de 5kg (cinco quilogramas)</t>
  </si>
  <si>
    <t>pct</t>
  </si>
  <si>
    <t>Açúcar refinado branco, de 1° qualidade, pacote plástico de 01 (um) Kg, deverá constar no pacote, informação nutricional, peso líquido, lote de fabricação e prazo de validade. Validade mínima 12 meses da data do recebimento.</t>
  </si>
  <si>
    <t>Kg</t>
  </si>
  <si>
    <t>Adoçante dietético líquido (aspartame ou sucralose), de primeira qualidade, acondicionado em frasco de 100ml (cem mililitros).</t>
  </si>
  <si>
    <t>Unidade</t>
  </si>
  <si>
    <t>Água Mineral (vasilhame c/20 litros) - recarga</t>
  </si>
  <si>
    <t>Galão</t>
  </si>
  <si>
    <t>água sanitária. solução aquosa a base de hipoclorito de sódio com teor de cloro ativo entre 2,0% e 5,5% p.p., durante o prazo de validade de no máximo 06 meses, embalada conforme nbr 13390; rótulo contendo: nome do produto; modo de usar, cuidados com a conservação; limitações de uso  princípio ativo, volume líquido, precauções em caso de acidentes; número do lote, data de fabricação, prazo de validade; registro no ministério da saúde, químico responsável e seu registro do crq. cada unidade com 01 litro.</t>
  </si>
  <si>
    <t>Litro</t>
  </si>
  <si>
    <t>álcool etílico hidratado 92,8 - inpm - embalagem plástica. Cada unidade com 01 litro</t>
  </si>
  <si>
    <t>Café torrado e moído, tipo superior, empacotado a vácuo puro, acondicionado em embalagem tipo tijolinho de 1 kg (hum quilograma), classificação oficial brasileira – COB tipo 6, com data de validade maxima de 12 (doze) meses, a contar da data da entrega, com selo de qualidade ABIC.</t>
  </si>
  <si>
    <t>Chá diversos sabores, 1° qualidade, sabores: cidreira, cítrico, frutas vermelhas, camomila, hortelã, erva doce, morango, boldo, maçã, verde natural, mate natural e preto e de carqueja, caixa c/05 sache de 10 gr</t>
  </si>
  <si>
    <t>Caixa</t>
  </si>
  <si>
    <t>Coador para cafeteira elétrica  Universal, capacidade para 10 litros, confeccionado em flanela, sendo com aba com cordão, compatível com cafeteira de capacidade de 20 litros, medindo aproximadamente 29cm de boca por 37cm de comprimento</t>
  </si>
  <si>
    <t>Copo para água, descartável, biodegradável, capacidade 200 ml, em polipropileno PP branco, não tóxico, com frisos e saliência na borda, o copo deverá ser igual ou superior a 220 gramas e de acordo com norma NBR 14.865/2002. Caixa com 2.500 um.</t>
  </si>
  <si>
    <t>Copo plástico descartável biodegradável, para café, capacidade 50 ml, em polipropileno "PP" branco, não tóxico, com frisos e saliência na borda, o copo deverá ser igual ou superior a 75 gramas e de acordo com a norma NBR 14.865/2002. Caixas com 5.000 un.</t>
  </si>
  <si>
    <t>Detergente líquido neutro biodegradável, GLICERINADO, para lavagem de louça e utensílios de copa e cozinha, composto por matéria ativa detergente, PH situado entre 5,5 a 8,0. O produto deverá ser transparente, isento de perfume, partículas insolúveis ou material precipitado e inócuo à pele, deverá garantir a remoção de gorduras e sujidades em geral e enxágue rápido. Embalado em frasco plástico flexível e inquebrável com capacidade de 500ml .</t>
  </si>
  <si>
    <t>Esponja de nylon, dupla face (fibra e espuma), formato retangular, medindo 110mm x 75mm x 23mm, para higienização de louça, em espuma de poliuretano com bactericida, fibra sintética com abrasivo.</t>
  </si>
  <si>
    <t>Forro emborrachado para bandeja  de 40 cm de diametro</t>
  </si>
  <si>
    <t>Guardanapo de papel folhas duplas tamanho grande ( 30cm  x  33cm) - fardo: 16  pacotes, Pacote: 50 unid.</t>
  </si>
  <si>
    <t>Pacote</t>
  </si>
  <si>
    <t>Lã de aço 8x14 (esponja de aço – pacote com no mínimo 8 unidades)</t>
  </si>
  <si>
    <t>Limpador Multiuso 500ml, para uso geral com múltiplas funções como remover manchas e sujeiras, em fogões, geladeiras, pias, e demais superfícies laváveis; Embalado em garrafa plástica de 500 ml</t>
  </si>
  <si>
    <t>Pano de pia, medindo  no minimo 20cm X 30cm</t>
  </si>
  <si>
    <t>Pano de prato 100% algodão, embainhado nas laterais, absorvente, lavável e durável, na cor branca 400 x 750 mm</t>
  </si>
  <si>
    <t xml:space="preserve"> Papel toalha: Pacotes com 2 Rolos com 50 folhas cada;</t>
  </si>
  <si>
    <t>Sabão em Barra, 1ª qualidade ( pct com 05 un)</t>
  </si>
  <si>
    <t>Sabão em pó,1° qualidade, acondicionado em caixa, embalagemcontendo 500 gramas</t>
  </si>
  <si>
    <t>Saco para limpeza Alvejado (pano de chão)</t>
  </si>
  <si>
    <t>Saco plástico de lixo preto 100L</t>
  </si>
  <si>
    <t>Valor Médio Exequível</t>
  </si>
  <si>
    <t>Valor Mensal</t>
  </si>
  <si>
    <t>Valor Anual</t>
  </si>
  <si>
    <t>QNT de preços exequíveis</t>
  </si>
  <si>
    <t>Descrição</t>
  </si>
  <si>
    <t>Agência Espacial Brasileira - Pregão 03/2019</t>
  </si>
  <si>
    <t>160149 - MEX-COMANDO 4.BRIGADA CAVALARIA MECANIZADA/MS - pe 62018</t>
  </si>
  <si>
    <t>170190 - SUPERINTENDÊNCIA DE ADMINISTRAÇÃO DO MF - MT -Dispensa L 59/2018</t>
  </si>
  <si>
    <t>160376 - 1 REGIMENTO DE CAVALARIA MECANIZADO/RS DL 332018</t>
  </si>
  <si>
    <t>257045 - FUNDO NACIONAL DE SAÚDE PE 1/2018</t>
  </si>
  <si>
    <t>CNJ - PE 08/2018</t>
  </si>
  <si>
    <t>926142 - DEPARTAMENTO DE TRÂNSITO DO DISTRITO FEDERAL PE 13/2018</t>
  </si>
  <si>
    <t>MINISTÉRIO DA DEFESA -PE 20/2018</t>
  </si>
  <si>
    <t>714000 - GABINETE DO MINISTRO DA MARINHA-09 Dispensa de licitação 742018</t>
  </si>
  <si>
    <t>135040 - EMPRESA BRASILEIRA DE PESQUISA AGROPECUARIA Dispensa de Licitação 95/2018</t>
  </si>
  <si>
    <t>130022 - SUPERINT.FEDERAL DE AGRIC.PECUARIA E ABASTEC. PE 052018</t>
  </si>
  <si>
    <t>120635 - GRUPAMENTO DE APOIO DO GUARATINGUETÁ PE 26/2018</t>
  </si>
  <si>
    <t>153028 - UNIVERSIDADE FEDERAL DE ALFENAS PE 04/2018</t>
  </si>
  <si>
    <t>160038 - COMANDO DO EXERCITO PE 04/2018</t>
  </si>
  <si>
    <t>925129 - PROCURADORIA GERAL DE JUSTIÇA DO MARANHÃO PE 37/2018</t>
  </si>
  <si>
    <t>120631 - GRUPAMENTO DE APOIO DE NATAL PE 35/2017</t>
  </si>
  <si>
    <t>160085 - ESTADO-MAIOR DO EXERCITO-MEX/DF - pe 3/2018</t>
  </si>
  <si>
    <t>Pesquisa em Sítios especializados</t>
  </si>
  <si>
    <t>Média</t>
  </si>
  <si>
    <t>Valor Mínimo Aceitável</t>
  </si>
  <si>
    <t>Valor Máximo Aceitável</t>
  </si>
  <si>
    <t>Média exequível</t>
  </si>
  <si>
    <t>álcool etílico hidratado 46.2- inpm - embalagem plástica. Cada unidade com 01 litro</t>
  </si>
  <si>
    <t>Chá diversos sabores, 1° qualidade, sabores: cidreira, cítrico, frutas vermelhas, camomila, hortelã, erva doce, morango, boldo, maçã, verde natural, mate natural e preto e de carqueja, caixa c/10 saches de 10 gr.</t>
  </si>
  <si>
    <t>Copo para água, descartável, capacidade 200 ml, em polipropileno PP branco, não tóxico, com frisos e saliência na borda, o copo deverá ser igual ou superior a 220 gramas e de acordo com norma NBR 14.865/2002. Caixa com 2.500 um.</t>
  </si>
  <si>
    <t>Copo plástico descartável, para café, capacidade 50 ml, em polipropileno "PP" branco, não tóxico, com frisos e saliência na borda, o copo deverá ser igual ou superior a 75 gramas e de acordo com a norma NBR 14.865/2002. Caixas com 5.000 un.</t>
  </si>
  <si>
    <t>Guardanapo de papel folhas duplas tamanho grande ( 30cm  x  33cm) - Pacote: 50 unid.</t>
  </si>
  <si>
    <t>Proposta Comercial Phoenix Comercio e Serviços de Limpeza</t>
  </si>
  <si>
    <t>Proposta Comercial ADCON Administração e Conservação Eireli</t>
  </si>
  <si>
    <t xml:space="preserve">Proposta Comercial WR Comercial e Serviços  
</t>
  </si>
  <si>
    <t>PLANILHA MEDIA DE UNIFORMES  - VR. UNITARIO POR EMPREGADO CONF. PROPOSTAS</t>
  </si>
  <si>
    <t>Pregao Eletronico 03/2019</t>
  </si>
  <si>
    <t>Pregao Eletronico 02/2019</t>
  </si>
  <si>
    <t>Empresa Vencedora</t>
  </si>
  <si>
    <t>Agencia Espacial Brasileira</t>
  </si>
  <si>
    <t>Orçamento</t>
  </si>
  <si>
    <t>Min. Cienc. Tec. Inov. e Comunic.</t>
  </si>
  <si>
    <t>Vr. Unit</t>
  </si>
  <si>
    <t>Vr. Total</t>
  </si>
  <si>
    <t>Copeira (18)</t>
  </si>
  <si>
    <t>T O T A L</t>
  </si>
  <si>
    <t>item</t>
  </si>
  <si>
    <t>DESCRIÇAO</t>
  </si>
  <si>
    <t>QUANTIDADE</t>
  </si>
  <si>
    <t>UNIFORMES</t>
  </si>
  <si>
    <t>UNIFORMES Vr. Unitário</t>
  </si>
  <si>
    <t>Phoenix Comercio e Serviços de Limpeza LTDA</t>
  </si>
  <si>
    <t>Adcon Administração e Conservação Eireli</t>
  </si>
  <si>
    <t>WR Comercial e Serviços</t>
  </si>
  <si>
    <t>Orgão/Pregão</t>
  </si>
  <si>
    <t>Encarregado(01)</t>
  </si>
  <si>
    <t>Garçom (32)</t>
  </si>
  <si>
    <t xml:space="preserve">Média Total </t>
  </si>
  <si>
    <t>VALOR MÉDIA ANUAL</t>
  </si>
  <si>
    <t>VALOR MÉDIA SEMESTRAL</t>
  </si>
  <si>
    <t>Propostas equipamentos</t>
  </si>
  <si>
    <t>Valor Médio Proposta  Unitário</t>
  </si>
  <si>
    <t xml:space="preserve">Valor ref. Media Unitario Pesquisa de Preço </t>
  </si>
  <si>
    <t>Media custo total do equipamento</t>
  </si>
  <si>
    <t>Depreciaçao do equipamento (60 meses)</t>
  </si>
  <si>
    <t>ITEM</t>
  </si>
  <si>
    <t>EQUIPAMENTOS</t>
  </si>
  <si>
    <t>Qtd. Estimada Mensal</t>
  </si>
  <si>
    <t>Vr. Proposta  Preço unitario</t>
  </si>
  <si>
    <t>Valor total estimado Mensal MDH</t>
  </si>
  <si>
    <t>Aquecedor Instantâneo de Água Elétrico (mergulhão), tensão de 220V  com potencia máxima de 2000W</t>
  </si>
  <si>
    <t>un</t>
  </si>
  <si>
    <t>Bebedouro elétrico capacidade de vasilhame de 20L.</t>
  </si>
  <si>
    <t>Cafeteira elétrica industrial em aço inox com capacidade mínima de 20lts (de baixo consumo de energia elétrica).</t>
  </si>
  <si>
    <t>Carrinho em aço inox de distribuição de material, bandeja (com proteção lateral que evita queda de bebidas ou alimentos por deslizamento ou escorrimento) em chapa lisa de aço inoxidável. Material: Estrutura aço inoxidável, tipo 2 bandejas, com rodízio</t>
  </si>
  <si>
    <t>Geladeira Duplex 334 litros, degelo automático e consumo de energia classe A.</t>
  </si>
  <si>
    <t>Microondas (de baixo consumo de energia elétrica).</t>
  </si>
  <si>
    <t xml:space="preserve">Os Valores dos itens  constantes no Pregao Eletronico 17/2018, serviu como referencia  para a media dos valores das propostas encaminhada atraves de email corporativo. </t>
  </si>
  <si>
    <t>WR Comercial e Serviços(Propostas)</t>
  </si>
  <si>
    <t>ADCON Administração e Conservação Eireli (Propostas)</t>
  </si>
  <si>
    <t>Phoenix Comércio e Serviços de Limpeza LTDA (Propostas)</t>
  </si>
  <si>
    <t xml:space="preserve">Estes valores  cafeteira eletrica, o valor do custo do pregao eletronico 17/2018, o valor não contempla a capacidade  minima indicada no Termo ( capacidade inferior)  </t>
  </si>
  <si>
    <t>Propostas Utensílios</t>
  </si>
  <si>
    <t>Media custo total do Utensílios</t>
  </si>
  <si>
    <t>Depreciaçao do Utensílio (60 meses)</t>
  </si>
  <si>
    <t>UTENSÍLIOS</t>
  </si>
  <si>
    <t>Qtd. Estimada Semestral</t>
  </si>
  <si>
    <t>Açucareiro com colher, em aço inox, 350 gramas</t>
  </si>
  <si>
    <t>Balde plástico, reforçado, capacidade para 12L (de material reciclado, reutilizado ou biodegradável).</t>
  </si>
  <si>
    <t>Bandeja em aço,  redonda, de  40 cm de diâmetro</t>
  </si>
  <si>
    <t>Bules em aço inox com bico longo e capacidade aproximada de 1,5 litro</t>
  </si>
  <si>
    <t>Colher grande, em aço inox, para preparação de suco</t>
  </si>
  <si>
    <t>Colher para café em aço inoxidável. Medida: 94 x 18 x 6 mm (C x L x A). Espessura: 0,8 mm</t>
  </si>
  <si>
    <t>Colher para chá em aço inoxidável. Medida: 94 x 18 x 6 mm (C x L x A). Espessura: 0,8 mm</t>
  </si>
  <si>
    <t>Copos de vidro transparente, com capacidade de 330ml</t>
  </si>
  <si>
    <r>
      <t>Funil </t>
    </r>
    <r>
      <rPr>
        <b/>
        <sz val="9"/>
        <color rgb="FF000000"/>
        <rFont val="Calibri"/>
        <family val="2"/>
        <scheme val="minor"/>
      </rPr>
      <t>Médio</t>
    </r>
    <r>
      <rPr>
        <sz val="9"/>
        <color rgb="FF000000"/>
        <rFont val="Calibri"/>
        <family val="2"/>
        <scheme val="minor"/>
      </rPr>
      <t>, fabricado para facilitar o transporte de líquidos e secos para outros recipientes,</t>
    </r>
  </si>
  <si>
    <r>
      <t>Funil </t>
    </r>
    <r>
      <rPr>
        <b/>
        <sz val="9"/>
        <color rgb="FF000000"/>
        <rFont val="Calibri"/>
        <family val="2"/>
        <scheme val="minor"/>
      </rPr>
      <t>Grande</t>
    </r>
    <r>
      <rPr>
        <sz val="9"/>
        <color rgb="FF000000"/>
        <rFont val="Calibri"/>
        <family val="2"/>
        <scheme val="minor"/>
      </rPr>
      <t>, fabricado para facilitar o transporte de líquidos e secos para outros recipientes</t>
    </r>
  </si>
  <si>
    <t>Garrafa térmica de 2000ml com válvula de pressão</t>
  </si>
  <si>
    <t>Jarra em inox, 2000 ml, aparador de gelo, tampa acoplada</t>
  </si>
  <si>
    <t>Jarra de plástico para água mineral com tampa 5 Lts</t>
  </si>
  <si>
    <t>Leiteira de alumínio - cabo de madeira</t>
  </si>
  <si>
    <t>Jarra de plástico para água mineral 1 Lt</t>
  </si>
  <si>
    <t>Lixeiras com tampas e pedal de acionamento de abertura, com capacidade para sacos de lixo de 100 lts.</t>
  </si>
  <si>
    <t>Pá para lixo com cabo longo</t>
  </si>
  <si>
    <t>Pote em alumínio para mantimentos |(café e  açúcar) - capac. 5 quilos</t>
  </si>
  <si>
    <t>Rodo de Alumínio 45cm</t>
  </si>
  <si>
    <t>Suporte em aço inox para copo 300 ml</t>
  </si>
  <si>
    <t>Suporte para papel toalha</t>
  </si>
  <si>
    <t>Xícaras para café, com pires, confeccionados em porcelana branca, paredes lisas sem deformidades, sem pinturas, formato cilíndrico, capacidade de, aproximadamente, 60m</t>
  </si>
  <si>
    <t>Xícaras para chá, com pires, em porcelana branca, paredes lisas sem deformidades, sem pinturas, formato cilíndrico, capacidade de, aproximadamente, 100ml</t>
  </si>
  <si>
    <t>ADCON Administração e Conservação e Eireli (Propostas)</t>
  </si>
  <si>
    <t>Phoenix Comércio e Serviços de Limpeza (Propostas)</t>
  </si>
  <si>
    <t>WR Comercial e Serviços (Propostas)</t>
  </si>
  <si>
    <t>Planilha  do valor global dos serviços - Estimado</t>
  </si>
  <si>
    <t xml:space="preserve">      CARGO</t>
  </si>
  <si>
    <t>LOCAL DOS POSTOS</t>
  </si>
  <si>
    <t>QTDE. DE POSTOS</t>
  </si>
  <si>
    <t>VALOR ESTIMADO ANUAL (R$)</t>
  </si>
  <si>
    <t>TOTAL ANUAL POSTOS DE TRABALHO:</t>
  </si>
  <si>
    <t>SCS-B, Qd. 9.</t>
  </si>
  <si>
    <t>SEPN 514, Bloco C, térreo.</t>
  </si>
  <si>
    <t>Esplanada dos Ministérios Bloco A.</t>
  </si>
  <si>
    <t>Ed. Banco do Brasil - Setor Bancário Sul  - Asa Sul, Brasília – DF</t>
  </si>
  <si>
    <t>Encarregado</t>
  </si>
  <si>
    <t>VALOR TOTAL ESTIMADO DE MATERIAIS ANUAL:</t>
  </si>
  <si>
    <t>VALOR TOTAL ESTIMADO CONTRATUAL (Postos de trabalho + Materiais):</t>
  </si>
  <si>
    <t>193121 - MMA - IBAMA - SUPERINTENDENCIA ESTADUAL/RO - Pregão Eletrônico 4/2019</t>
  </si>
  <si>
    <t>VALOR ESTIMADO DE MATERIAIS - MENSAL</t>
  </si>
  <si>
    <t>VALOR ESTIMADO DE MATERIAIS -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</si>
</sst>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44" formatCode="_-&quot;R$&quot;\ * #,##0.00_-;\-&quot;R$&quot;\ * #,##0.00_-;_-&quot;R$&quot;\ * &quot;-&quot;??_-;_-@_-"/>
    <numFmt numFmtId="43" formatCode="_-* #,##0.00_-;\-* #,##0.00_-;_-* &quot;-&quot;??_-;_-@_-"/>
    <numFmt numFmtId="164" formatCode="_-* #,##0_-;\-* #,##0_-;_-* &quot;-&quot;??_-;_-@_-"/>
    <numFmt numFmtId="165" formatCode="&quot;R$&quot;\ #,##0.00"/>
    <numFmt numFmtId="166" formatCode="[$-F800]dddd\,\ mmmm\ dd\,\ yyyy"/>
  </numFmts>
  <fonts count="30"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1"/>
      <color rgb="FFFF0000"/>
      <name val="Calibri"/>
      <family val="2"/>
      <scheme val="minor"/>
    </font>
    <font>
      <b/>
      <sz val="11"/>
      <color theme="1"/>
      <name val="Calibri"/>
      <family val="2"/>
      <scheme val="minor"/>
    </font>
    <font>
      <sz val="11"/>
      <name val="Cambria"/>
      <family val="1"/>
    </font>
    <font>
      <sz val="11"/>
      <color theme="1"/>
      <name val="Cambria"/>
      <family val="1"/>
    </font>
    <font>
      <i/>
      <sz val="11"/>
      <color theme="1"/>
      <name val="Cambria"/>
      <family val="1"/>
    </font>
    <font>
      <b/>
      <sz val="11"/>
      <color theme="1"/>
      <name val="Cambria"/>
      <family val="1"/>
    </font>
    <font>
      <sz val="11"/>
      <color theme="1"/>
      <name val="Calibri Light"/>
      <family val="1"/>
      <scheme val="major"/>
    </font>
    <font>
      <b/>
      <sz val="16"/>
      <color theme="1"/>
      <name val="Calibri"/>
      <family val="2"/>
      <scheme val="minor"/>
    </font>
    <font>
      <sz val="9"/>
      <color theme="1"/>
      <name val="Calibri"/>
      <family val="2"/>
      <scheme val="minor"/>
    </font>
    <font>
      <b/>
      <sz val="11"/>
      <color theme="1"/>
      <name val="Calibri Light"/>
      <family val="2"/>
      <scheme val="major"/>
    </font>
    <font>
      <b/>
      <sz val="10"/>
      <color rgb="FF000000"/>
      <name val="Calibri"/>
      <family val="2"/>
      <scheme val="minor"/>
    </font>
    <font>
      <sz val="10"/>
      <name val="Calibri"/>
      <family val="2"/>
      <scheme val="minor"/>
    </font>
    <font>
      <sz val="9"/>
      <name val="Calibri"/>
      <family val="2"/>
      <scheme val="minor"/>
    </font>
    <font>
      <sz val="10"/>
      <color rgb="FF000000"/>
      <name val="Calibri"/>
      <family val="2"/>
      <scheme val="minor"/>
    </font>
    <font>
      <sz val="9"/>
      <color rgb="FF000000"/>
      <name val="Calibri"/>
      <family val="2"/>
      <scheme val="minor"/>
    </font>
    <font>
      <b/>
      <sz val="9"/>
      <color rgb="FF000000"/>
      <name val="Calibri"/>
      <family val="2"/>
      <scheme val="minor"/>
    </font>
    <font>
      <b/>
      <sz val="18"/>
      <color theme="1"/>
      <name val="Times New Roman"/>
      <family val="1"/>
    </font>
    <font>
      <sz val="11"/>
      <color theme="1"/>
      <name val="Times New Roman"/>
      <family val="1"/>
    </font>
    <font>
      <b/>
      <sz val="10"/>
      <color rgb="FF000000"/>
      <name val="Times New Roman"/>
      <family val="1"/>
    </font>
    <font>
      <b/>
      <sz val="11"/>
      <color theme="1"/>
      <name val="Times New Roman"/>
      <family val="1"/>
    </font>
    <font>
      <sz val="10"/>
      <name val="Times New Roman"/>
      <family val="1"/>
    </font>
    <font>
      <b/>
      <sz val="12"/>
      <color theme="1"/>
      <name val="Times New Roman"/>
      <family val="1"/>
    </font>
    <font>
      <sz val="10"/>
      <color theme="1"/>
      <name val="Times New Roman"/>
      <family val="1"/>
    </font>
    <font>
      <b/>
      <sz val="10"/>
      <color theme="1"/>
      <name val="Times New Roman"/>
      <family val="1"/>
    </font>
    <font>
      <b/>
      <sz val="10"/>
      <name val="Times New Roman"/>
      <family val="1"/>
    </font>
  </fonts>
  <fills count="8">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9" tint="-9.9978637043366805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s>
  <borders count="60">
    <border>
      <left/>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auto="1"/>
      </top>
      <bottom style="dotted">
        <color auto="1"/>
      </bottom>
      <diagonal/>
    </border>
    <border>
      <left style="thin">
        <color auto="1"/>
      </left>
      <right style="thin">
        <color auto="1"/>
      </right>
      <top style="thin">
        <color auto="1"/>
      </top>
      <bottom style="dotted">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48">
    <xf numFmtId="0" fontId="0" fillId="0" borderId="0" xfId="0"/>
    <xf numFmtId="0" fontId="2" fillId="0" borderId="0" xfId="0" applyFont="1"/>
    <xf numFmtId="0" fontId="4" fillId="0" borderId="5" xfId="0" applyFont="1" applyBorder="1"/>
    <xf numFmtId="164" fontId="2" fillId="0" borderId="6" xfId="1" applyNumberFormat="1" applyFont="1" applyBorder="1" applyAlignment="1">
      <alignment horizontal="center" wrapText="1"/>
    </xf>
    <xf numFmtId="44" fontId="2" fillId="0" borderId="6" xfId="2" applyFont="1" applyBorder="1"/>
    <xf numFmtId="44" fontId="2" fillId="0" borderId="6" xfId="0" applyNumberFormat="1" applyFont="1" applyBorder="1"/>
    <xf numFmtId="44" fontId="2" fillId="0" borderId="7" xfId="0" applyNumberFormat="1" applyFont="1" applyBorder="1"/>
    <xf numFmtId="0" fontId="4" fillId="0" borderId="8" xfId="0" applyFont="1" applyBorder="1"/>
    <xf numFmtId="164" fontId="2" fillId="0" borderId="9" xfId="1" applyNumberFormat="1" applyFont="1" applyBorder="1" applyAlignment="1">
      <alignment horizontal="center" wrapText="1"/>
    </xf>
    <xf numFmtId="44" fontId="2" fillId="0" borderId="10" xfId="2" applyFont="1" applyBorder="1"/>
    <xf numFmtId="44" fontId="2" fillId="0" borderId="9" xfId="2" applyFont="1" applyBorder="1"/>
    <xf numFmtId="44" fontId="2" fillId="0" borderId="9" xfId="0" applyNumberFormat="1" applyFont="1" applyBorder="1"/>
    <xf numFmtId="44" fontId="2" fillId="0" borderId="11" xfId="0" applyNumberFormat="1" applyFont="1" applyBorder="1"/>
    <xf numFmtId="0" fontId="4" fillId="0" borderId="12" xfId="0" applyFont="1" applyBorder="1"/>
    <xf numFmtId="164" fontId="2" fillId="0" borderId="13" xfId="1" applyNumberFormat="1" applyFont="1" applyBorder="1" applyAlignment="1">
      <alignment horizontal="center" wrapText="1"/>
    </xf>
    <xf numFmtId="44" fontId="2" fillId="0" borderId="14" xfId="2" applyFont="1" applyBorder="1"/>
    <xf numFmtId="44" fontId="2" fillId="0" borderId="13" xfId="2" applyFont="1" applyBorder="1"/>
    <xf numFmtId="44" fontId="2" fillId="0" borderId="13" xfId="0" applyNumberFormat="1" applyFont="1" applyBorder="1"/>
    <xf numFmtId="44" fontId="2" fillId="0" borderId="15" xfId="0" applyNumberFormat="1" applyFont="1" applyBorder="1"/>
    <xf numFmtId="0" fontId="4" fillId="0" borderId="0" xfId="0" applyFont="1" applyBorder="1" applyAlignment="1"/>
    <xf numFmtId="44" fontId="0" fillId="0" borderId="0" xfId="0" applyNumberFormat="1"/>
    <xf numFmtId="44" fontId="0" fillId="0" borderId="0" xfId="2" applyFont="1"/>
    <xf numFmtId="0" fontId="0" fillId="0" borderId="0" xfId="0" applyAlignment="1">
      <alignment horizontal="center" wrapText="1"/>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1" xfId="0" applyFont="1" applyFill="1" applyBorder="1" applyAlignment="1">
      <alignment horizontal="center" vertical="center" wrapText="1"/>
    </xf>
    <xf numFmtId="0" fontId="0" fillId="0" borderId="22" xfId="0" applyBorder="1" applyAlignment="1">
      <alignment horizontal="center" vertical="center"/>
    </xf>
    <xf numFmtId="0" fontId="7" fillId="0" borderId="10" xfId="0" applyFont="1" applyBorder="1" applyAlignment="1">
      <alignment vertical="center" wrapText="1"/>
    </xf>
    <xf numFmtId="0" fontId="0" fillId="0" borderId="10" xfId="0" applyBorder="1" applyAlignment="1">
      <alignment horizontal="center" vertical="center"/>
    </xf>
    <xf numFmtId="0" fontId="0" fillId="0" borderId="8" xfId="0" applyBorder="1" applyAlignment="1">
      <alignment horizontal="center" vertical="center"/>
    </xf>
    <xf numFmtId="0" fontId="7" fillId="0" borderId="9" xfId="0" applyFont="1" applyBorder="1" applyAlignment="1">
      <alignment vertical="center" wrapText="1"/>
    </xf>
    <xf numFmtId="0" fontId="0" fillId="0" borderId="9" xfId="0" applyBorder="1" applyAlignment="1">
      <alignment horizontal="center" vertical="center"/>
    </xf>
    <xf numFmtId="0" fontId="7" fillId="0" borderId="9" xfId="0" applyFont="1" applyFill="1" applyBorder="1" applyAlignment="1">
      <alignment vertical="center" wrapText="1"/>
    </xf>
    <xf numFmtId="0" fontId="7" fillId="3" borderId="9" xfId="0" applyFont="1" applyFill="1" applyBorder="1" applyAlignment="1">
      <alignment vertical="center" wrapText="1"/>
    </xf>
    <xf numFmtId="0" fontId="0" fillId="0" borderId="12" xfId="0" applyBorder="1" applyAlignment="1">
      <alignment horizontal="center" vertical="center"/>
    </xf>
    <xf numFmtId="0" fontId="7" fillId="0" borderId="13" xfId="0" applyFont="1" applyBorder="1" applyAlignment="1">
      <alignment vertical="center" wrapText="1"/>
    </xf>
    <xf numFmtId="0" fontId="0" fillId="0" borderId="13" xfId="0" applyBorder="1" applyAlignment="1">
      <alignment horizontal="center" vertical="center"/>
    </xf>
    <xf numFmtId="0" fontId="6" fillId="2" borderId="24" xfId="0" applyFont="1" applyFill="1" applyBorder="1" applyAlignment="1">
      <alignment horizontal="center" vertical="center" wrapText="1"/>
    </xf>
    <xf numFmtId="0" fontId="0" fillId="0" borderId="9" xfId="0" applyBorder="1"/>
    <xf numFmtId="0" fontId="8" fillId="0" borderId="0" xfId="0" applyFont="1" applyAlignment="1">
      <alignment horizontal="center" vertical="center"/>
    </xf>
    <xf numFmtId="0" fontId="8" fillId="0" borderId="0" xfId="0" applyFont="1"/>
    <xf numFmtId="0" fontId="8" fillId="0" borderId="25" xfId="0" applyFont="1" applyBorder="1" applyAlignment="1">
      <alignment horizontal="center" vertical="center"/>
    </xf>
    <xf numFmtId="0" fontId="8" fillId="0" borderId="25" xfId="0" applyFont="1" applyBorder="1" applyAlignment="1">
      <alignment horizontal="justify" vertical="justify" wrapText="1"/>
    </xf>
    <xf numFmtId="165" fontId="8" fillId="0" borderId="25" xfId="0" applyNumberFormat="1" applyFont="1" applyBorder="1" applyAlignment="1" applyProtection="1">
      <alignment horizontal="center" vertical="center"/>
      <protection locked="0"/>
    </xf>
    <xf numFmtId="165" fontId="8" fillId="0" borderId="25" xfId="0" applyNumberFormat="1" applyFont="1" applyBorder="1" applyAlignment="1" applyProtection="1">
      <alignment vertical="center"/>
      <protection locked="0"/>
    </xf>
    <xf numFmtId="165" fontId="9" fillId="0" borderId="25" xfId="0" applyNumberFormat="1" applyFont="1" applyBorder="1" applyAlignment="1">
      <alignment horizontal="center" vertical="center"/>
    </xf>
    <xf numFmtId="165" fontId="10" fillId="0" borderId="25" xfId="0" applyNumberFormat="1" applyFont="1" applyBorder="1" applyAlignment="1">
      <alignment horizontal="center" vertical="center" wrapText="1"/>
    </xf>
    <xf numFmtId="165" fontId="8" fillId="0" borderId="0" xfId="0" applyNumberFormat="1" applyFont="1"/>
    <xf numFmtId="165" fontId="8" fillId="0" borderId="0" xfId="0" applyNumberFormat="1" applyFont="1" applyAlignment="1" applyProtection="1">
      <alignment horizontal="center" vertical="center"/>
      <protection locked="0"/>
    </xf>
    <xf numFmtId="165" fontId="8" fillId="0" borderId="0" xfId="0" applyNumberFormat="1" applyFont="1" applyAlignment="1" applyProtection="1">
      <alignment vertical="center"/>
      <protection locked="0"/>
    </xf>
    <xf numFmtId="0" fontId="7" fillId="0" borderId="25" xfId="0" applyFont="1" applyBorder="1" applyAlignment="1">
      <alignment horizontal="justify" vertical="justify" wrapText="1"/>
    </xf>
    <xf numFmtId="0" fontId="8" fillId="4" borderId="26"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protection locked="0"/>
    </xf>
    <xf numFmtId="0" fontId="0" fillId="0" borderId="9" xfId="0" applyBorder="1" applyAlignment="1">
      <alignment vertical="center"/>
    </xf>
    <xf numFmtId="44" fontId="0" fillId="0" borderId="9" xfId="0" applyNumberFormat="1" applyBorder="1" applyAlignment="1">
      <alignment horizontal="center" vertical="center"/>
    </xf>
    <xf numFmtId="44" fontId="0" fillId="0" borderId="9" xfId="0" applyNumberFormat="1" applyBorder="1"/>
    <xf numFmtId="44" fontId="0" fillId="0" borderId="9" xfId="0" applyNumberFormat="1" applyBorder="1" applyAlignment="1">
      <alignment vertical="center"/>
    </xf>
    <xf numFmtId="44" fontId="0" fillId="0" borderId="9" xfId="0" applyNumberFormat="1" applyBorder="1" applyAlignment="1">
      <alignment horizontal="center" vertical="center" wrapText="1"/>
    </xf>
    <xf numFmtId="44" fontId="0" fillId="0" borderId="13" xfId="0" applyNumberFormat="1" applyBorder="1" applyAlignment="1">
      <alignment horizontal="center" vertical="center"/>
    </xf>
    <xf numFmtId="0" fontId="11" fillId="0" borderId="0" xfId="0" applyFont="1" applyAlignment="1">
      <alignment horizontal="center"/>
    </xf>
    <xf numFmtId="0" fontId="0" fillId="0" borderId="0" xfId="0" applyAlignment="1">
      <alignment horizontal="center"/>
    </xf>
    <xf numFmtId="0" fontId="6" fillId="5" borderId="9" xfId="0" applyFont="1" applyFill="1" applyBorder="1" applyAlignment="1">
      <alignment horizontal="center" vertical="center"/>
    </xf>
    <xf numFmtId="0" fontId="6" fillId="3" borderId="9" xfId="0" applyFont="1" applyFill="1" applyBorder="1" applyAlignment="1">
      <alignment horizontal="center"/>
    </xf>
    <xf numFmtId="0" fontId="6" fillId="5" borderId="9" xfId="0" applyFont="1" applyFill="1" applyBorder="1" applyAlignment="1">
      <alignment horizontal="center"/>
    </xf>
    <xf numFmtId="165" fontId="0" fillId="3" borderId="9" xfId="0" applyNumberFormat="1" applyFill="1" applyBorder="1" applyAlignment="1">
      <alignment vertical="center"/>
    </xf>
    <xf numFmtId="165" fontId="5" fillId="0" borderId="9" xfId="0" applyNumberFormat="1" applyFont="1" applyBorder="1" applyAlignment="1">
      <alignment vertical="center"/>
    </xf>
    <xf numFmtId="165" fontId="0" fillId="0" borderId="9" xfId="0" applyNumberFormat="1" applyBorder="1" applyAlignment="1">
      <alignment vertical="center"/>
    </xf>
    <xf numFmtId="0" fontId="0" fillId="0" borderId="29" xfId="0" applyBorder="1"/>
    <xf numFmtId="165" fontId="0" fillId="3" borderId="29" xfId="0" applyNumberFormat="1" applyFill="1" applyBorder="1" applyAlignment="1">
      <alignment vertical="center"/>
    </xf>
    <xf numFmtId="165" fontId="0" fillId="0" borderId="29" xfId="0" applyNumberFormat="1" applyBorder="1" applyAlignment="1">
      <alignment vertical="center"/>
    </xf>
    <xf numFmtId="165" fontId="0" fillId="3" borderId="20" xfId="0" applyNumberFormat="1" applyFill="1" applyBorder="1" applyAlignment="1">
      <alignment vertical="center"/>
    </xf>
    <xf numFmtId="165" fontId="0" fillId="3" borderId="1" xfId="0" applyNumberFormat="1" applyFill="1" applyBorder="1" applyAlignment="1">
      <alignment vertical="center"/>
    </xf>
    <xf numFmtId="165" fontId="0" fillId="3" borderId="23" xfId="0" applyNumberFormat="1" applyFill="1" applyBorder="1"/>
    <xf numFmtId="165" fontId="0" fillId="3" borderId="2" xfId="0" applyNumberFormat="1" applyFill="1" applyBorder="1" applyAlignment="1">
      <alignment vertical="center"/>
    </xf>
    <xf numFmtId="165" fontId="0" fillId="3" borderId="21" xfId="0" applyNumberFormat="1" applyFill="1" applyBorder="1" applyAlignment="1">
      <alignment vertical="center"/>
    </xf>
    <xf numFmtId="165" fontId="0" fillId="0" borderId="21" xfId="0" applyNumberFormat="1" applyBorder="1" applyAlignment="1">
      <alignment vertical="center"/>
    </xf>
    <xf numFmtId="165" fontId="0" fillId="0" borderId="24" xfId="0" applyNumberFormat="1" applyBorder="1" applyAlignment="1">
      <alignment vertical="center"/>
    </xf>
    <xf numFmtId="165" fontId="0" fillId="0" borderId="0" xfId="0" applyNumberFormat="1"/>
    <xf numFmtId="0" fontId="2" fillId="5" borderId="9" xfId="0" applyFont="1" applyFill="1" applyBorder="1" applyAlignment="1">
      <alignment horizontal="center" vertical="center"/>
    </xf>
    <xf numFmtId="0" fontId="2" fillId="5" borderId="9" xfId="0" applyFont="1" applyFill="1" applyBorder="1" applyAlignment="1">
      <alignment horizontal="center" vertical="center" wrapText="1"/>
    </xf>
    <xf numFmtId="165" fontId="0" fillId="0" borderId="20" xfId="0" applyNumberFormat="1" applyBorder="1" applyAlignment="1">
      <alignment vertical="center"/>
    </xf>
    <xf numFmtId="165" fontId="13" fillId="0" borderId="0" xfId="0" applyNumberFormat="1" applyFont="1"/>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165" fontId="3" fillId="0" borderId="13" xfId="0" applyNumberFormat="1" applyFont="1" applyBorder="1" applyAlignment="1">
      <alignment horizontal="center" vertical="center" wrapText="1"/>
    </xf>
    <xf numFmtId="165" fontId="3" fillId="0" borderId="35" xfId="0" applyNumberFormat="1" applyFont="1" applyBorder="1" applyAlignment="1">
      <alignment horizontal="center" vertical="center" wrapText="1"/>
    </xf>
    <xf numFmtId="0" fontId="15" fillId="0" borderId="22" xfId="0" applyFont="1" applyBorder="1" applyAlignment="1">
      <alignment horizontal="center" vertical="center" wrapText="1"/>
    </xf>
    <xf numFmtId="0" fontId="17" fillId="0" borderId="10" xfId="0" applyFont="1" applyBorder="1" applyAlignment="1">
      <alignment horizontal="left" vertical="center" wrapText="1"/>
    </xf>
    <xf numFmtId="0" fontId="18" fillId="0" borderId="10" xfId="0" applyFont="1" applyBorder="1" applyAlignment="1">
      <alignment horizontal="center" vertical="center" wrapText="1"/>
    </xf>
    <xf numFmtId="0" fontId="15" fillId="0" borderId="10" xfId="0" applyFont="1" applyBorder="1" applyAlignment="1">
      <alignment horizontal="center" vertical="center" wrapText="1"/>
    </xf>
    <xf numFmtId="165" fontId="16" fillId="0" borderId="10" xfId="0" applyNumberFormat="1" applyFont="1" applyBorder="1" applyAlignment="1">
      <alignment horizontal="center" vertical="center" wrapText="1"/>
    </xf>
    <xf numFmtId="165" fontId="16" fillId="0" borderId="10" xfId="0" applyNumberFormat="1" applyFont="1" applyBorder="1" applyAlignment="1">
      <alignment horizontal="center" vertical="center"/>
    </xf>
    <xf numFmtId="165" fontId="16" fillId="0" borderId="37" xfId="0" applyNumberFormat="1" applyFont="1" applyBorder="1" applyAlignment="1">
      <alignment horizontal="center" vertical="center"/>
    </xf>
    <xf numFmtId="165" fontId="0" fillId="6" borderId="38" xfId="0" applyNumberFormat="1" applyFont="1" applyFill="1" applyBorder="1" applyAlignment="1">
      <alignment horizontal="center" vertical="center"/>
    </xf>
    <xf numFmtId="165" fontId="0" fillId="0" borderId="10" xfId="0" applyNumberFormat="1" applyBorder="1" applyAlignment="1">
      <alignment horizontal="center" vertical="center"/>
    </xf>
    <xf numFmtId="165" fontId="0" fillId="0" borderId="39" xfId="0" applyNumberFormat="1" applyBorder="1" applyAlignment="1">
      <alignment horizontal="center" vertical="center"/>
    </xf>
    <xf numFmtId="0" fontId="15" fillId="0" borderId="8" xfId="0" applyFont="1" applyBorder="1" applyAlignment="1">
      <alignment horizontal="center" vertical="center" wrapText="1"/>
    </xf>
    <xf numFmtId="0" fontId="18" fillId="0" borderId="9" xfId="0" applyFont="1" applyBorder="1" applyAlignment="1">
      <alignment vertical="center" wrapText="1"/>
    </xf>
    <xf numFmtId="0" fontId="18" fillId="0" borderId="9" xfId="0" applyFont="1" applyBorder="1" applyAlignment="1">
      <alignment horizontal="center" vertical="center" wrapText="1"/>
    </xf>
    <xf numFmtId="0" fontId="15" fillId="0" borderId="9" xfId="0" applyFont="1" applyBorder="1" applyAlignment="1">
      <alignment horizontal="center" vertical="center" wrapText="1"/>
    </xf>
    <xf numFmtId="165" fontId="16" fillId="0" borderId="9" xfId="0" applyNumberFormat="1" applyFont="1" applyBorder="1" applyAlignment="1">
      <alignment horizontal="center" vertical="center"/>
    </xf>
    <xf numFmtId="165" fontId="16" fillId="0" borderId="27" xfId="0" applyNumberFormat="1" applyFont="1" applyBorder="1" applyAlignment="1">
      <alignment horizontal="center" vertical="center"/>
    </xf>
    <xf numFmtId="165" fontId="0" fillId="6" borderId="40" xfId="0" applyNumberFormat="1" applyFill="1" applyBorder="1" applyAlignment="1">
      <alignment horizontal="center" vertical="center"/>
    </xf>
    <xf numFmtId="165" fontId="0" fillId="0" borderId="9" xfId="0" applyNumberFormat="1" applyBorder="1" applyAlignment="1">
      <alignment horizontal="center" vertical="center"/>
    </xf>
    <xf numFmtId="165" fontId="0" fillId="0" borderId="11" xfId="0" applyNumberFormat="1" applyBorder="1" applyAlignment="1">
      <alignment horizontal="center" vertical="center"/>
    </xf>
    <xf numFmtId="0" fontId="16" fillId="3" borderId="9" xfId="0" applyFont="1" applyFill="1" applyBorder="1" applyAlignment="1">
      <alignment horizontal="left" vertical="center" wrapText="1"/>
    </xf>
    <xf numFmtId="165" fontId="0" fillId="6" borderId="36" xfId="0" applyNumberFormat="1" applyFill="1" applyBorder="1" applyAlignment="1">
      <alignment horizontal="center" vertical="center"/>
    </xf>
    <xf numFmtId="0" fontId="15" fillId="0" borderId="44"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45" xfId="0" applyFont="1" applyBorder="1" applyAlignment="1">
      <alignment horizontal="center" vertical="center" wrapText="1"/>
    </xf>
    <xf numFmtId="165" fontId="3" fillId="0" borderId="44" xfId="0" applyNumberFormat="1" applyFont="1" applyBorder="1" applyAlignment="1">
      <alignment horizontal="center" vertical="center" wrapText="1"/>
    </xf>
    <xf numFmtId="165" fontId="3" fillId="0" borderId="46" xfId="0" applyNumberFormat="1" applyFont="1" applyBorder="1" applyAlignment="1">
      <alignment horizontal="center" vertical="center" wrapText="1"/>
    </xf>
    <xf numFmtId="165" fontId="3" fillId="0" borderId="12"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165" fontId="3" fillId="0" borderId="47" xfId="0" applyNumberFormat="1" applyFont="1" applyBorder="1" applyAlignment="1">
      <alignment horizontal="center" vertical="center" wrapText="1"/>
    </xf>
    <xf numFmtId="0" fontId="19" fillId="0" borderId="9" xfId="0" applyFont="1" applyBorder="1" applyAlignment="1">
      <alignment vertical="center"/>
    </xf>
    <xf numFmtId="0" fontId="19" fillId="0" borderId="9" xfId="0" applyFont="1" applyBorder="1" applyAlignment="1">
      <alignment horizontal="center" vertical="center" wrapText="1"/>
    </xf>
    <xf numFmtId="165" fontId="2" fillId="0" borderId="8" xfId="0" applyNumberFormat="1" applyFont="1" applyBorder="1" applyAlignment="1">
      <alignment horizontal="center" vertical="center"/>
    </xf>
    <xf numFmtId="165" fontId="2" fillId="0" borderId="11" xfId="0" applyNumberFormat="1" applyFont="1" applyBorder="1" applyAlignment="1">
      <alignment horizontal="center" vertical="center"/>
    </xf>
    <xf numFmtId="165" fontId="2" fillId="0" borderId="42" xfId="0" applyNumberFormat="1" applyFont="1" applyBorder="1" applyAlignment="1">
      <alignment horizontal="center" vertical="center"/>
    </xf>
    <xf numFmtId="165" fontId="2" fillId="0" borderId="7" xfId="0" applyNumberFormat="1" applyFont="1" applyBorder="1" applyAlignment="1">
      <alignment horizontal="center" vertical="center"/>
    </xf>
    <xf numFmtId="165" fontId="2" fillId="0" borderId="5" xfId="0" applyNumberFormat="1" applyFont="1" applyBorder="1" applyAlignment="1">
      <alignment horizontal="center" vertical="center"/>
    </xf>
    <xf numFmtId="165" fontId="2" fillId="0" borderId="38" xfId="0" applyNumberFormat="1" applyFont="1" applyBorder="1" applyAlignment="1">
      <alignment horizontal="center" vertical="center"/>
    </xf>
    <xf numFmtId="165" fontId="2" fillId="0" borderId="34" xfId="0" applyNumberFormat="1" applyFont="1" applyBorder="1" applyAlignment="1">
      <alignment horizontal="center" vertical="center"/>
    </xf>
    <xf numFmtId="0" fontId="4" fillId="0" borderId="9" xfId="0" applyFont="1" applyBorder="1" applyAlignment="1">
      <alignment horizontal="center" vertical="center"/>
    </xf>
    <xf numFmtId="0" fontId="19" fillId="0" borderId="9" xfId="0" applyFont="1" applyBorder="1"/>
    <xf numFmtId="0" fontId="13" fillId="0" borderId="9" xfId="0" applyFont="1" applyBorder="1" applyAlignment="1">
      <alignment horizontal="center" vertical="center"/>
    </xf>
    <xf numFmtId="0" fontId="13" fillId="0" borderId="27" xfId="0" applyFont="1" applyBorder="1" applyAlignment="1">
      <alignment horizontal="center" vertical="center"/>
    </xf>
    <xf numFmtId="165" fontId="2" fillId="0" borderId="28" xfId="0" applyNumberFormat="1" applyFont="1" applyBorder="1" applyAlignment="1">
      <alignment horizontal="center" vertical="center"/>
    </xf>
    <xf numFmtId="165" fontId="2" fillId="0" borderId="40" xfId="0" applyNumberFormat="1" applyFont="1" applyBorder="1" applyAlignment="1">
      <alignment horizontal="center" vertical="center"/>
    </xf>
    <xf numFmtId="0" fontId="3" fillId="0" borderId="9" xfId="0" applyFont="1" applyBorder="1" applyAlignment="1">
      <alignment horizontal="center" vertical="center"/>
    </xf>
    <xf numFmtId="0" fontId="17" fillId="0" borderId="9" xfId="0" applyFont="1" applyBorder="1"/>
    <xf numFmtId="0" fontId="17" fillId="0" borderId="9" xfId="0" applyFont="1" applyBorder="1" applyAlignment="1">
      <alignment horizontal="center" vertical="center"/>
    </xf>
    <xf numFmtId="0" fontId="17" fillId="0" borderId="27" xfId="0" applyFont="1" applyBorder="1" applyAlignment="1">
      <alignment horizontal="center" vertical="center"/>
    </xf>
    <xf numFmtId="165" fontId="16" fillId="0" borderId="8" xfId="0" applyNumberFormat="1" applyFont="1" applyBorder="1" applyAlignment="1">
      <alignment horizontal="center" vertical="center"/>
    </xf>
    <xf numFmtId="165" fontId="16" fillId="0" borderId="11" xfId="0" applyNumberFormat="1" applyFont="1" applyBorder="1" applyAlignment="1">
      <alignment horizontal="center" vertical="center"/>
    </xf>
    <xf numFmtId="165" fontId="16" fillId="0" borderId="28" xfId="0" applyNumberFormat="1" applyFont="1" applyBorder="1" applyAlignment="1">
      <alignment horizontal="center" vertical="center"/>
    </xf>
    <xf numFmtId="0" fontId="19" fillId="0" borderId="9" xfId="0" applyFont="1" applyBorder="1" applyAlignment="1">
      <alignment vertical="center" wrapText="1"/>
    </xf>
    <xf numFmtId="0" fontId="19" fillId="0" borderId="9" xfId="0" applyFont="1" applyBorder="1" applyAlignment="1">
      <alignment horizontal="left" vertical="center" wrapText="1"/>
    </xf>
    <xf numFmtId="0" fontId="13" fillId="0" borderId="0" xfId="0" applyFont="1"/>
    <xf numFmtId="165" fontId="2" fillId="6" borderId="49" xfId="0" applyNumberFormat="1" applyFont="1" applyFill="1" applyBorder="1" applyAlignment="1">
      <alignment horizontal="center" vertical="center"/>
    </xf>
    <xf numFmtId="165" fontId="2" fillId="6" borderId="50" xfId="0" applyNumberFormat="1" applyFont="1" applyFill="1" applyBorder="1" applyAlignment="1">
      <alignment horizontal="center" vertical="center"/>
    </xf>
    <xf numFmtId="0" fontId="19" fillId="0" borderId="27" xfId="0" applyFont="1" applyBorder="1" applyAlignment="1">
      <alignment horizontal="center" vertical="center" wrapText="1"/>
    </xf>
    <xf numFmtId="0" fontId="22" fillId="0" borderId="0" xfId="0" applyFont="1"/>
    <xf numFmtId="0" fontId="23" fillId="0" borderId="20" xfId="0" applyFont="1" applyBorder="1" applyAlignment="1">
      <alignment horizontal="justify" vertical="center" wrapText="1"/>
    </xf>
    <xf numFmtId="0" fontId="23" fillId="0" borderId="21" xfId="0" applyFont="1" applyBorder="1" applyAlignment="1">
      <alignment horizontal="center" vertical="center" wrapText="1"/>
    </xf>
    <xf numFmtId="0" fontId="24" fillId="0" borderId="24" xfId="0" applyFont="1" applyBorder="1" applyAlignment="1">
      <alignment horizontal="center" vertical="center" wrapText="1"/>
    </xf>
    <xf numFmtId="0" fontId="24" fillId="0" borderId="23" xfId="0" applyFont="1" applyBorder="1" applyAlignment="1">
      <alignment horizontal="center" vertical="center" wrapText="1"/>
    </xf>
    <xf numFmtId="0" fontId="25" fillId="0" borderId="34" xfId="0" applyFont="1" applyBorder="1" applyAlignment="1">
      <alignment vertical="center" wrapText="1"/>
    </xf>
    <xf numFmtId="14" fontId="22" fillId="0" borderId="0" xfId="0" applyNumberFormat="1" applyFont="1"/>
    <xf numFmtId="0" fontId="25" fillId="0" borderId="40" xfId="0" applyFont="1" applyBorder="1" applyAlignment="1">
      <alignment vertical="center" wrapText="1"/>
    </xf>
    <xf numFmtId="1" fontId="22" fillId="0" borderId="0" xfId="0" applyNumberFormat="1" applyFont="1"/>
    <xf numFmtId="0" fontId="25" fillId="0" borderId="36" xfId="0" applyFont="1" applyBorder="1" applyAlignment="1">
      <alignment horizontal="left" vertical="center" wrapText="1"/>
    </xf>
    <xf numFmtId="166" fontId="22" fillId="0" borderId="0" xfId="0" applyNumberFormat="1" applyFont="1"/>
    <xf numFmtId="0" fontId="22" fillId="0" borderId="58" xfId="0" applyFont="1" applyBorder="1"/>
    <xf numFmtId="0" fontId="27" fillId="0" borderId="0" xfId="0" applyFont="1"/>
    <xf numFmtId="165" fontId="24" fillId="0" borderId="31" xfId="0" applyNumberFormat="1" applyFont="1" applyBorder="1"/>
    <xf numFmtId="0" fontId="27" fillId="0" borderId="0" xfId="0" applyFont="1" applyAlignment="1">
      <alignment horizontal="right"/>
    </xf>
    <xf numFmtId="0" fontId="22" fillId="0" borderId="0" xfId="0" applyFont="1" applyAlignment="1">
      <alignment horizontal="right"/>
    </xf>
    <xf numFmtId="0" fontId="25" fillId="0" borderId="42"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47" xfId="0" applyFont="1" applyBorder="1" applyAlignment="1">
      <alignment horizontal="center" vertical="center" wrapText="1"/>
    </xf>
    <xf numFmtId="0" fontId="3" fillId="6" borderId="3" xfId="0" applyFont="1" applyFill="1" applyBorder="1" applyAlignment="1">
      <alignment horizontal="center" vertical="center" wrapText="1"/>
    </xf>
    <xf numFmtId="44" fontId="0" fillId="0" borderId="6" xfId="0" applyNumberFormat="1" applyBorder="1" applyAlignment="1">
      <alignment horizontal="center" vertical="center" wrapText="1"/>
    </xf>
    <xf numFmtId="44" fontId="0" fillId="0" borderId="6" xfId="0" applyNumberFormat="1" applyBorder="1" applyAlignment="1">
      <alignment horizontal="center" vertical="center"/>
    </xf>
    <xf numFmtId="44" fontId="6" fillId="7" borderId="7" xfId="0" applyNumberFormat="1" applyFont="1" applyFill="1" applyBorder="1"/>
    <xf numFmtId="44" fontId="6" fillId="7" borderId="15" xfId="0" applyNumberFormat="1" applyFont="1" applyFill="1" applyBorder="1"/>
    <xf numFmtId="44" fontId="22" fillId="0" borderId="7" xfId="0" applyNumberFormat="1" applyFont="1" applyBorder="1" applyAlignment="1">
      <alignment horizontal="center" vertical="center" wrapText="1"/>
    </xf>
    <xf numFmtId="0" fontId="22" fillId="0" borderId="11" xfId="0" applyFont="1" applyBorder="1" applyAlignment="1">
      <alignment horizontal="center" vertical="center" wrapText="1"/>
    </xf>
    <xf numFmtId="0" fontId="22" fillId="0" borderId="15" xfId="0" applyFont="1" applyBorder="1" applyAlignment="1">
      <alignment horizontal="center" vertical="center" wrapText="1"/>
    </xf>
    <xf numFmtId="0" fontId="28" fillId="0" borderId="30" xfId="0" applyFont="1" applyBorder="1" applyAlignment="1">
      <alignment horizontal="right"/>
    </xf>
    <xf numFmtId="0" fontId="28" fillId="0" borderId="32" xfId="0" applyFont="1" applyBorder="1" applyAlignment="1">
      <alignment horizontal="right"/>
    </xf>
    <xf numFmtId="0" fontId="21" fillId="0" borderId="51" xfId="0" applyFont="1" applyBorder="1" applyAlignment="1">
      <alignment horizontal="center" vertical="center"/>
    </xf>
    <xf numFmtId="0" fontId="21" fillId="0" borderId="52" xfId="0" applyFont="1" applyBorder="1" applyAlignment="1">
      <alignment horizontal="center" vertical="center"/>
    </xf>
    <xf numFmtId="0" fontId="21" fillId="0" borderId="53" xfId="0" applyFont="1" applyBorder="1" applyAlignment="1">
      <alignment horizontal="center" vertical="center"/>
    </xf>
    <xf numFmtId="0" fontId="21" fillId="0" borderId="18" xfId="0" applyFont="1" applyBorder="1" applyAlignment="1">
      <alignment horizontal="center" vertical="center"/>
    </xf>
    <xf numFmtId="0" fontId="21" fillId="0" borderId="41" xfId="0" applyFont="1" applyBorder="1" applyAlignment="1">
      <alignment horizontal="center" vertical="center"/>
    </xf>
    <xf numFmtId="0" fontId="21" fillId="0" borderId="19" xfId="0" applyFont="1" applyBorder="1" applyAlignment="1">
      <alignment horizontal="center" vertical="center"/>
    </xf>
    <xf numFmtId="0" fontId="29" fillId="0" borderId="49" xfId="0" applyFont="1" applyBorder="1" applyAlignment="1">
      <alignment horizontal="center" vertical="center" wrapText="1"/>
    </xf>
    <xf numFmtId="0" fontId="29" fillId="0" borderId="50" xfId="0" applyFont="1" applyBorder="1" applyAlignment="1">
      <alignment horizontal="center" vertical="center" wrapText="1"/>
    </xf>
    <xf numFmtId="0" fontId="29" fillId="0" borderId="56" xfId="0" applyFont="1" applyBorder="1" applyAlignment="1">
      <alignment horizontal="center" vertical="center" wrapText="1"/>
    </xf>
    <xf numFmtId="8" fontId="26" fillId="0" borderId="54" xfId="0" applyNumberFormat="1" applyFont="1" applyBorder="1" applyAlignment="1">
      <alignment horizontal="center" vertical="center"/>
    </xf>
    <xf numFmtId="0" fontId="26" fillId="0" borderId="55" xfId="0" applyFont="1" applyBorder="1" applyAlignment="1">
      <alignment horizontal="center" vertical="center"/>
    </xf>
    <xf numFmtId="0" fontId="26" fillId="0" borderId="59" xfId="0" applyFont="1" applyBorder="1" applyAlignment="1">
      <alignment horizontal="center" vertical="center"/>
    </xf>
    <xf numFmtId="0" fontId="25" fillId="0" borderId="5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42"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47" xfId="0" applyFont="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44" fontId="4" fillId="0" borderId="17" xfId="0" applyNumberFormat="1" applyFont="1" applyBorder="1" applyAlignment="1">
      <alignment horizontal="center" vertical="center"/>
    </xf>
    <xf numFmtId="44" fontId="4" fillId="0" borderId="19" xfId="0" applyNumberFormat="1" applyFont="1" applyBorder="1" applyAlignment="1">
      <alignment horizontal="center" vertical="center"/>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wrapText="1"/>
    </xf>
    <xf numFmtId="0" fontId="0" fillId="0" borderId="13" xfId="0" applyBorder="1" applyAlignment="1">
      <alignment horizontal="center" wrapText="1"/>
    </xf>
    <xf numFmtId="0" fontId="6" fillId="3" borderId="27" xfId="0" applyFont="1" applyFill="1" applyBorder="1" applyAlignment="1">
      <alignment horizontal="center"/>
    </xf>
    <xf numFmtId="0" fontId="6" fillId="3" borderId="28" xfId="0" applyFont="1" applyFill="1" applyBorder="1" applyAlignment="1">
      <alignment horizontal="center"/>
    </xf>
    <xf numFmtId="0" fontId="6" fillId="5" borderId="9" xfId="0" applyFont="1" applyFill="1" applyBorder="1" applyAlignment="1">
      <alignment horizontal="center"/>
    </xf>
    <xf numFmtId="0" fontId="12" fillId="0" borderId="0" xfId="0" applyFont="1" applyBorder="1" applyAlignment="1">
      <alignment horizontal="center" vertical="center"/>
    </xf>
    <xf numFmtId="0" fontId="6" fillId="5" borderId="9" xfId="0" applyFont="1" applyFill="1" applyBorder="1" applyAlignment="1">
      <alignment horizontal="center" vertical="center"/>
    </xf>
    <xf numFmtId="0" fontId="6" fillId="3" borderId="9" xfId="0" applyFont="1" applyFill="1" applyBorder="1" applyAlignment="1">
      <alignment horizontal="center"/>
    </xf>
    <xf numFmtId="0" fontId="6" fillId="3" borderId="9" xfId="0" applyFont="1" applyFill="1" applyBorder="1" applyAlignment="1">
      <alignment horizontal="center" vertical="center" wrapText="1"/>
    </xf>
    <xf numFmtId="0" fontId="6" fillId="3" borderId="9" xfId="0" applyFont="1" applyFill="1" applyBorder="1" applyAlignment="1">
      <alignment horizontal="center" vertical="center"/>
    </xf>
    <xf numFmtId="0" fontId="0" fillId="0" borderId="0" xfId="0" applyAlignment="1">
      <alignment horizontal="left"/>
    </xf>
    <xf numFmtId="0" fontId="14" fillId="0" borderId="30" xfId="0" applyFont="1" applyBorder="1" applyAlignment="1">
      <alignment horizontal="center" vertical="center"/>
    </xf>
    <xf numFmtId="0" fontId="14" fillId="0" borderId="32" xfId="0" applyFont="1" applyBorder="1" applyAlignment="1">
      <alignment horizontal="center" vertical="center"/>
    </xf>
    <xf numFmtId="0" fontId="14" fillId="0" borderId="31" xfId="0" applyFont="1" applyBorder="1" applyAlignment="1">
      <alignment horizontal="center" vertical="center"/>
    </xf>
    <xf numFmtId="0" fontId="0" fillId="0" borderId="9" xfId="0" applyBorder="1" applyAlignment="1">
      <alignment horizontal="center" vertical="center"/>
    </xf>
    <xf numFmtId="0" fontId="0" fillId="0" borderId="27" xfId="0" applyBorder="1" applyAlignment="1">
      <alignment horizontal="center" vertical="center"/>
    </xf>
    <xf numFmtId="0" fontId="13" fillId="0" borderId="9"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9" xfId="0" applyFont="1" applyBorder="1" applyAlignment="1">
      <alignment horizontal="center" vertical="center"/>
    </xf>
    <xf numFmtId="0" fontId="15" fillId="0" borderId="30"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1" xfId="0" applyFont="1" applyBorder="1" applyAlignment="1">
      <alignment horizontal="center" vertical="center" wrapText="1"/>
    </xf>
    <xf numFmtId="0" fontId="0" fillId="0" borderId="0" xfId="0" applyAlignment="1">
      <alignment horizontal="left" vertical="center" wrapText="1"/>
    </xf>
    <xf numFmtId="165" fontId="3" fillId="0" borderId="6"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5" fontId="3" fillId="0" borderId="7" xfId="0" applyNumberFormat="1" applyFont="1" applyFill="1" applyBorder="1" applyAlignment="1">
      <alignment horizontal="center" vertical="center" wrapText="1"/>
    </xf>
    <xf numFmtId="165" fontId="3" fillId="0" borderId="15" xfId="0" applyNumberFormat="1" applyFont="1" applyFill="1" applyBorder="1" applyAlignment="1">
      <alignment horizontal="center" vertical="center" wrapText="1"/>
    </xf>
    <xf numFmtId="0" fontId="0" fillId="0" borderId="0" xfId="0" applyAlignment="1">
      <alignment horizont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165" fontId="16" fillId="3" borderId="6" xfId="0" applyNumberFormat="1" applyFont="1" applyFill="1" applyBorder="1" applyAlignment="1">
      <alignment horizontal="center" vertical="center" wrapText="1"/>
    </xf>
    <xf numFmtId="165" fontId="16" fillId="3" borderId="33" xfId="0" applyNumberFormat="1" applyFont="1" applyFill="1" applyBorder="1" applyAlignment="1">
      <alignment horizontal="center" vertical="center" wrapText="1"/>
    </xf>
    <xf numFmtId="165" fontId="3" fillId="6" borderId="34" xfId="0" applyNumberFormat="1" applyFont="1" applyFill="1" applyBorder="1" applyAlignment="1">
      <alignment horizontal="center" vertical="center" wrapText="1"/>
    </xf>
    <xf numFmtId="165" fontId="3" fillId="6" borderId="36" xfId="0" applyNumberFormat="1" applyFont="1" applyFill="1" applyBorder="1" applyAlignment="1">
      <alignment horizontal="center" vertical="center" wrapText="1"/>
    </xf>
    <xf numFmtId="0" fontId="6" fillId="0" borderId="30" xfId="0" applyFont="1" applyBorder="1" applyAlignment="1">
      <alignment horizontal="center" wrapText="1"/>
    </xf>
    <xf numFmtId="0" fontId="6" fillId="0" borderId="32" xfId="0" applyFont="1" applyBorder="1" applyAlignment="1">
      <alignment horizontal="center" wrapText="1"/>
    </xf>
    <xf numFmtId="0" fontId="6" fillId="0" borderId="31" xfId="0" applyFont="1" applyBorder="1" applyAlignment="1">
      <alignment horizontal="center" wrapText="1"/>
    </xf>
    <xf numFmtId="0" fontId="15" fillId="0" borderId="33" xfId="0" applyFont="1" applyBorder="1" applyAlignment="1">
      <alignment horizontal="center" vertical="center"/>
    </xf>
    <xf numFmtId="165" fontId="16" fillId="3" borderId="5" xfId="0" applyNumberFormat="1" applyFont="1" applyFill="1" applyBorder="1" applyAlignment="1">
      <alignment horizontal="center" vertical="center" wrapText="1"/>
    </xf>
    <xf numFmtId="165" fontId="16" fillId="3" borderId="7" xfId="0" applyNumberFormat="1" applyFont="1" applyFill="1" applyBorder="1" applyAlignment="1">
      <alignment horizontal="center" vertical="center" wrapText="1"/>
    </xf>
    <xf numFmtId="165" fontId="16" fillId="3" borderId="42" xfId="0" applyNumberFormat="1" applyFont="1" applyFill="1" applyBorder="1" applyAlignment="1">
      <alignment horizontal="center" vertical="center" wrapText="1"/>
    </xf>
    <xf numFmtId="165" fontId="3" fillId="0" borderId="34" xfId="0" applyNumberFormat="1" applyFont="1" applyFill="1" applyBorder="1" applyAlignment="1">
      <alignment horizontal="center" vertical="center" wrapText="1"/>
    </xf>
    <xf numFmtId="165" fontId="3" fillId="0" borderId="36" xfId="0" applyNumberFormat="1" applyFont="1" applyFill="1" applyBorder="1" applyAlignment="1">
      <alignment horizontal="center" vertical="center" wrapText="1"/>
    </xf>
    <xf numFmtId="165" fontId="3" fillId="0" borderId="43" xfId="0" applyNumberFormat="1" applyFont="1" applyFill="1" applyBorder="1" applyAlignment="1">
      <alignment horizontal="center" vertical="center" wrapText="1"/>
    </xf>
    <xf numFmtId="165" fontId="3" fillId="0" borderId="48" xfId="0" applyNumberFormat="1" applyFont="1" applyFill="1" applyBorder="1" applyAlignment="1">
      <alignment horizontal="center" vertical="center" wrapText="1"/>
    </xf>
  </cellXfs>
  <cellStyles count="3">
    <cellStyle name="Moeda" xfId="2" builtinId="4"/>
    <cellStyle name="Normal" xfId="0" builtinId="0"/>
    <cellStyle name="Vírgula" xfId="1" builtinId="3"/>
  </cellStyles>
  <dxfs count="3">
    <dxf>
      <font>
        <b/>
        <i val="0"/>
        <color rgb="FF1F915B"/>
      </font>
      <fill>
        <patternFill>
          <bgColor theme="0"/>
        </patternFill>
      </fill>
      <border>
        <top style="dotted">
          <color auto="1"/>
        </top>
        <bottom style="dotted">
          <color auto="1"/>
        </bottom>
      </border>
    </dxf>
    <dxf>
      <font>
        <color rgb="FFFF0000"/>
      </font>
      <fill>
        <patternFill>
          <bgColor theme="0"/>
        </patternFill>
      </fill>
      <border>
        <top style="dotted">
          <color auto="1"/>
        </top>
        <bottom style="dotted">
          <color auto="1"/>
        </bottom>
      </border>
    </dxf>
    <dxf>
      <font>
        <color rgb="FFE6BA00"/>
      </font>
      <fill>
        <patternFill>
          <bgColor theme="0"/>
        </patternFill>
      </fill>
      <border>
        <top style="dotted">
          <color auto="1"/>
        </top>
        <bottom style="dotted">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115453</xdr:colOff>
      <xdr:row>3</xdr:row>
      <xdr:rowOff>188632</xdr:rowOff>
    </xdr:from>
    <xdr:to>
      <xdr:col>5</xdr:col>
      <xdr:colOff>2802</xdr:colOff>
      <xdr:row>7</xdr:row>
      <xdr:rowOff>104725</xdr:rowOff>
    </xdr:to>
    <xdr:grpSp>
      <xdr:nvGrpSpPr>
        <xdr:cNvPr id="2" name="Agrupar 1">
          <a:extLst>
            <a:ext uri="{FF2B5EF4-FFF2-40B4-BE49-F238E27FC236}">
              <a16:creationId xmlns:a16="http://schemas.microsoft.com/office/drawing/2014/main" id="{B54ACF13-5C20-4598-953E-F247E8E18156}"/>
            </a:ext>
          </a:extLst>
        </xdr:cNvPr>
        <xdr:cNvGrpSpPr/>
      </xdr:nvGrpSpPr>
      <xdr:grpSpPr>
        <a:xfrm>
          <a:off x="115453" y="718857"/>
          <a:ext cx="7338016" cy="645285"/>
          <a:chOff x="115453" y="823632"/>
          <a:chExt cx="7420878" cy="889760"/>
        </a:xfrm>
      </xdr:grpSpPr>
      <xdr:sp macro="" textlink="">
        <xdr:nvSpPr>
          <xdr:cNvPr id="3" name="Retângulo com Canto Diagonal Aparado 12">
            <a:extLst>
              <a:ext uri="{FF2B5EF4-FFF2-40B4-BE49-F238E27FC236}">
                <a16:creationId xmlns:a16="http://schemas.microsoft.com/office/drawing/2014/main" id="{63B1C61A-A43A-4BC4-8FDE-D388555BF2AA}"/>
              </a:ext>
            </a:extLst>
          </xdr:cNvPr>
          <xdr:cNvSpPr/>
        </xdr:nvSpPr>
        <xdr:spPr>
          <a:xfrm flipH="1">
            <a:off x="115453" y="823632"/>
            <a:ext cx="7342685" cy="889760"/>
          </a:xfrm>
          <a:prstGeom prst="snip2DiagRect">
            <a:avLst/>
          </a:prstGeom>
          <a:ln w="19050">
            <a:solidFill>
              <a:schemeClr val="accent6">
                <a:lumMod val="1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b="1">
              <a:solidFill>
                <a:schemeClr val="tx2">
                  <a:lumMod val="50000"/>
                </a:schemeClr>
              </a:solidFill>
            </a:endParaRPr>
          </a:p>
        </xdr:txBody>
      </xdr:sp>
      <xdr:sp macro="" textlink="">
        <xdr:nvSpPr>
          <xdr:cNvPr id="4" name="CaixaDeTexto 3">
            <a:extLst>
              <a:ext uri="{FF2B5EF4-FFF2-40B4-BE49-F238E27FC236}">
                <a16:creationId xmlns:a16="http://schemas.microsoft.com/office/drawing/2014/main" id="{E2C06D6D-EC75-40D6-AE93-F93803E320FF}"/>
              </a:ext>
            </a:extLst>
          </xdr:cNvPr>
          <xdr:cNvSpPr txBox="1"/>
        </xdr:nvSpPr>
        <xdr:spPr>
          <a:xfrm>
            <a:off x="230888" y="906678"/>
            <a:ext cx="1122429" cy="3440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600" b="1">
                <a:solidFill>
                  <a:schemeClr val="bg2">
                    <a:lumMod val="25000"/>
                  </a:schemeClr>
                </a:solidFill>
              </a:rPr>
              <a:t>Legenda</a:t>
            </a:r>
            <a:r>
              <a:rPr lang="pt-BR" sz="1600" b="1"/>
              <a:t>:</a:t>
            </a:r>
          </a:p>
        </xdr:txBody>
      </xdr:sp>
      <xdr:grpSp>
        <xdr:nvGrpSpPr>
          <xdr:cNvPr id="5" name="Agrupar 4">
            <a:extLst>
              <a:ext uri="{FF2B5EF4-FFF2-40B4-BE49-F238E27FC236}">
                <a16:creationId xmlns:a16="http://schemas.microsoft.com/office/drawing/2014/main" id="{AD6B9CA1-2758-4240-B51A-3F4C802C496E}"/>
              </a:ext>
            </a:extLst>
          </xdr:cNvPr>
          <xdr:cNvGrpSpPr/>
        </xdr:nvGrpSpPr>
        <xdr:grpSpPr>
          <a:xfrm>
            <a:off x="313751" y="1247009"/>
            <a:ext cx="3133958" cy="344012"/>
            <a:chOff x="231493" y="508406"/>
            <a:chExt cx="3136402" cy="342461"/>
          </a:xfrm>
        </xdr:grpSpPr>
        <xdr:pic>
          <xdr:nvPicPr>
            <xdr:cNvPr id="11" name="Imagem 10">
              <a:extLst>
                <a:ext uri="{FF2B5EF4-FFF2-40B4-BE49-F238E27FC236}">
                  <a16:creationId xmlns:a16="http://schemas.microsoft.com/office/drawing/2014/main" id="{D406CF19-49C2-4E7D-9154-3403312191A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7518" t="25013" r="36869" b="29292"/>
            <a:stretch/>
          </xdr:blipFill>
          <xdr:spPr>
            <a:xfrm>
              <a:off x="231493" y="562534"/>
              <a:ext cx="193395" cy="258116"/>
            </a:xfrm>
            <a:prstGeom prst="rect">
              <a:avLst/>
            </a:prstGeom>
          </xdr:spPr>
        </xdr:pic>
        <xdr:sp macro="" textlink="">
          <xdr:nvSpPr>
            <xdr:cNvPr id="12" name="CaixaDeTexto 11">
              <a:extLst>
                <a:ext uri="{FF2B5EF4-FFF2-40B4-BE49-F238E27FC236}">
                  <a16:creationId xmlns:a16="http://schemas.microsoft.com/office/drawing/2014/main" id="{D302411B-9143-47C8-8E57-FF1E8C044B7A}"/>
                </a:ext>
              </a:extLst>
            </xdr:cNvPr>
            <xdr:cNvSpPr txBox="1"/>
          </xdr:nvSpPr>
          <xdr:spPr>
            <a:xfrm>
              <a:off x="480968" y="508406"/>
              <a:ext cx="2886927" cy="3424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600" b="1">
                  <a:solidFill>
                    <a:srgbClr val="00B050"/>
                  </a:solidFill>
                </a:rPr>
                <a:t>Preço Exequível;</a:t>
              </a:r>
            </a:p>
          </xdr:txBody>
        </xdr:sp>
      </xdr:grpSp>
      <xdr:sp macro="" textlink="">
        <xdr:nvSpPr>
          <xdr:cNvPr id="6" name="CaixaDeTexto 5">
            <a:extLst>
              <a:ext uri="{FF2B5EF4-FFF2-40B4-BE49-F238E27FC236}">
                <a16:creationId xmlns:a16="http://schemas.microsoft.com/office/drawing/2014/main" id="{F7E4B0AE-2DFD-4793-8F85-9F6956097921}"/>
              </a:ext>
            </a:extLst>
          </xdr:cNvPr>
          <xdr:cNvSpPr txBox="1"/>
        </xdr:nvSpPr>
        <xdr:spPr>
          <a:xfrm>
            <a:off x="2420536" y="1247009"/>
            <a:ext cx="2888116" cy="3440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600" b="1">
                <a:solidFill>
                  <a:srgbClr val="E6BA00"/>
                </a:solidFill>
              </a:rPr>
              <a:t>Preço Inexequível;</a:t>
            </a:r>
          </a:p>
        </xdr:txBody>
      </xdr:sp>
      <xdr:grpSp>
        <xdr:nvGrpSpPr>
          <xdr:cNvPr id="7" name="Agrupar 6">
            <a:extLst>
              <a:ext uri="{FF2B5EF4-FFF2-40B4-BE49-F238E27FC236}">
                <a16:creationId xmlns:a16="http://schemas.microsoft.com/office/drawing/2014/main" id="{5078D10F-4A13-4969-8FDA-43EC7E17E502}"/>
              </a:ext>
            </a:extLst>
          </xdr:cNvPr>
          <xdr:cNvGrpSpPr/>
        </xdr:nvGrpSpPr>
        <xdr:grpSpPr>
          <a:xfrm>
            <a:off x="4144005" y="1235823"/>
            <a:ext cx="3392326" cy="355198"/>
            <a:chOff x="231493" y="1184609"/>
            <a:chExt cx="3387519" cy="357935"/>
          </a:xfrm>
        </xdr:grpSpPr>
        <xdr:sp macro="" textlink="">
          <xdr:nvSpPr>
            <xdr:cNvPr id="9" name="Multiplicar 13">
              <a:extLst>
                <a:ext uri="{FF2B5EF4-FFF2-40B4-BE49-F238E27FC236}">
                  <a16:creationId xmlns:a16="http://schemas.microsoft.com/office/drawing/2014/main" id="{CC536B02-A5B8-44BC-94DC-D8FA68FC8289}"/>
                </a:ext>
              </a:extLst>
            </xdr:cNvPr>
            <xdr:cNvSpPr/>
          </xdr:nvSpPr>
          <xdr:spPr>
            <a:xfrm>
              <a:off x="231493" y="1241533"/>
              <a:ext cx="242109" cy="301011"/>
            </a:xfrm>
            <a:prstGeom prst="mathMultiply">
              <a:avLst>
                <a:gd name="adj1" fmla="val 12523"/>
              </a:avLst>
            </a:prstGeom>
            <a:solidFill>
              <a:srgbClr val="FF0000"/>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sp macro="" textlink="">
          <xdr:nvSpPr>
            <xdr:cNvPr id="10" name="CaixaDeTexto 9">
              <a:extLst>
                <a:ext uri="{FF2B5EF4-FFF2-40B4-BE49-F238E27FC236}">
                  <a16:creationId xmlns:a16="http://schemas.microsoft.com/office/drawing/2014/main" id="{49A8C0EA-06E7-4979-BA76-948A26E0263C}"/>
                </a:ext>
              </a:extLst>
            </xdr:cNvPr>
            <xdr:cNvSpPr txBox="1"/>
          </xdr:nvSpPr>
          <xdr:spPr>
            <a:xfrm>
              <a:off x="525791" y="1184609"/>
              <a:ext cx="3093221" cy="3424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600" b="1">
                  <a:solidFill>
                    <a:srgbClr val="FF0000"/>
                  </a:solidFill>
                </a:rPr>
                <a:t>Preço Excessivamente Elevado;</a:t>
              </a:r>
            </a:p>
          </xdr:txBody>
        </xdr:sp>
      </xdr:grpSp>
      <xdr:sp macro="" textlink="">
        <xdr:nvSpPr>
          <xdr:cNvPr id="8" name="Seta para Baixo 1">
            <a:extLst>
              <a:ext uri="{FF2B5EF4-FFF2-40B4-BE49-F238E27FC236}">
                <a16:creationId xmlns:a16="http://schemas.microsoft.com/office/drawing/2014/main" id="{D2D07148-7753-4730-AF9A-CEACFE0D6901}"/>
              </a:ext>
            </a:extLst>
          </xdr:cNvPr>
          <xdr:cNvSpPr/>
        </xdr:nvSpPr>
        <xdr:spPr>
          <a:xfrm rot="18196565">
            <a:off x="2245410" y="1319790"/>
            <a:ext cx="194173" cy="249835"/>
          </a:xfrm>
          <a:prstGeom prst="downArrow">
            <a:avLst>
              <a:gd name="adj1" fmla="val 38045"/>
              <a:gd name="adj2" fmla="val 58998"/>
            </a:avLst>
          </a:prstGeom>
          <a:solidFill>
            <a:srgbClr val="FFCC00"/>
          </a:solidFill>
          <a:ln w="3175">
            <a:solidFill>
              <a:schemeClr val="bg2">
                <a:lumMod val="1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grp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35865-C27C-446A-BE2A-E734434B41E0}">
  <dimension ref="A1:N24"/>
  <sheetViews>
    <sheetView showGridLines="0" tabSelected="1" workbookViewId="0">
      <selection activeCell="B27" sqref="B27"/>
    </sheetView>
  </sheetViews>
  <sheetFormatPr defaultRowHeight="15" x14ac:dyDescent="0.25"/>
  <cols>
    <col min="1" max="1" width="19.42578125" style="143" customWidth="1"/>
    <col min="2" max="2" width="35.85546875" style="143" customWidth="1"/>
    <col min="3" max="3" width="12.7109375" style="143" customWidth="1"/>
    <col min="4" max="4" width="18.28515625" style="143" customWidth="1"/>
    <col min="5" max="5" width="21.140625" style="143" customWidth="1"/>
    <col min="6" max="11" width="9.140625" style="143"/>
    <col min="12" max="13" width="10.140625" style="143" bestFit="1" customWidth="1"/>
    <col min="14" max="14" width="28.7109375" style="143" bestFit="1" customWidth="1"/>
    <col min="15" max="16384" width="9.140625" style="143"/>
  </cols>
  <sheetData>
    <row r="1" spans="1:14" x14ac:dyDescent="0.25">
      <c r="A1" s="172" t="s">
        <v>171</v>
      </c>
      <c r="B1" s="173"/>
      <c r="C1" s="173"/>
      <c r="D1" s="173"/>
      <c r="E1" s="174"/>
    </row>
    <row r="2" spans="1:14" ht="15.75" thickBot="1" x14ac:dyDescent="0.3">
      <c r="A2" s="175"/>
      <c r="B2" s="176"/>
      <c r="C2" s="176"/>
      <c r="D2" s="176"/>
      <c r="E2" s="177"/>
    </row>
    <row r="3" spans="1:14" ht="43.5" thickBot="1" x14ac:dyDescent="0.3">
      <c r="A3" s="144" t="s">
        <v>172</v>
      </c>
      <c r="B3" s="145" t="s">
        <v>173</v>
      </c>
      <c r="C3" s="145" t="s">
        <v>174</v>
      </c>
      <c r="D3" s="146" t="s">
        <v>175</v>
      </c>
      <c r="E3" s="147" t="s">
        <v>176</v>
      </c>
    </row>
    <row r="4" spans="1:14" x14ac:dyDescent="0.25">
      <c r="A4" s="178" t="s">
        <v>19</v>
      </c>
      <c r="B4" s="148" t="s">
        <v>177</v>
      </c>
      <c r="C4" s="159">
        <v>6</v>
      </c>
      <c r="D4" s="167">
        <f>'Pesquisa de Mercado - Postos'!N8</f>
        <v>926692.70400000014</v>
      </c>
      <c r="E4" s="181">
        <f>SUM(D4,D9,D14)</f>
        <v>3173370.5280000004</v>
      </c>
      <c r="L4" s="149"/>
    </row>
    <row r="5" spans="1:14" x14ac:dyDescent="0.25">
      <c r="A5" s="179"/>
      <c r="B5" s="150" t="s">
        <v>178</v>
      </c>
      <c r="C5" s="160">
        <v>1</v>
      </c>
      <c r="D5" s="168"/>
      <c r="E5" s="182"/>
      <c r="L5" s="151"/>
    </row>
    <row r="6" spans="1:14" x14ac:dyDescent="0.25">
      <c r="A6" s="179"/>
      <c r="B6" s="150" t="s">
        <v>179</v>
      </c>
      <c r="C6" s="160">
        <v>3</v>
      </c>
      <c r="D6" s="168"/>
      <c r="E6" s="182"/>
    </row>
    <row r="7" spans="1:14" ht="26.25" thickBot="1" x14ac:dyDescent="0.3">
      <c r="A7" s="180"/>
      <c r="B7" s="152" t="s">
        <v>180</v>
      </c>
      <c r="C7" s="161">
        <v>8</v>
      </c>
      <c r="D7" s="169"/>
      <c r="E7" s="182"/>
      <c r="M7" s="149"/>
      <c r="N7" s="153"/>
    </row>
    <row r="8" spans="1:14" ht="15.75" thickBot="1" x14ac:dyDescent="0.3">
      <c r="A8" s="184"/>
      <c r="B8" s="185"/>
      <c r="C8" s="185"/>
      <c r="D8" s="154"/>
      <c r="E8" s="182"/>
    </row>
    <row r="9" spans="1:14" x14ac:dyDescent="0.25">
      <c r="A9" s="178" t="s">
        <v>20</v>
      </c>
      <c r="B9" s="148" t="s">
        <v>177</v>
      </c>
      <c r="C9" s="159">
        <v>9</v>
      </c>
      <c r="D9" s="167">
        <f>'Pesquisa de Mercado - Postos'!N9</f>
        <v>2148506.1120000002</v>
      </c>
      <c r="E9" s="182"/>
    </row>
    <row r="10" spans="1:14" x14ac:dyDescent="0.25">
      <c r="A10" s="179"/>
      <c r="B10" s="150" t="s">
        <v>178</v>
      </c>
      <c r="C10" s="160">
        <v>1</v>
      </c>
      <c r="D10" s="168"/>
      <c r="E10" s="182"/>
    </row>
    <row r="11" spans="1:14" x14ac:dyDescent="0.25">
      <c r="A11" s="179"/>
      <c r="B11" s="150" t="s">
        <v>179</v>
      </c>
      <c r="C11" s="160">
        <v>6</v>
      </c>
      <c r="D11" s="168"/>
      <c r="E11" s="182"/>
    </row>
    <row r="12" spans="1:14" ht="26.25" thickBot="1" x14ac:dyDescent="0.3">
      <c r="A12" s="180"/>
      <c r="B12" s="152" t="s">
        <v>180</v>
      </c>
      <c r="C12" s="161">
        <v>16</v>
      </c>
      <c r="D12" s="169"/>
      <c r="E12" s="182"/>
    </row>
    <row r="13" spans="1:14" ht="15.75" thickBot="1" x14ac:dyDescent="0.3">
      <c r="A13" s="184"/>
      <c r="B13" s="185"/>
      <c r="C13" s="185"/>
      <c r="D13" s="154"/>
      <c r="E13" s="182"/>
    </row>
    <row r="14" spans="1:14" x14ac:dyDescent="0.25">
      <c r="A14" s="178" t="s">
        <v>181</v>
      </c>
      <c r="B14" s="148" t="s">
        <v>177</v>
      </c>
      <c r="C14" s="186">
        <v>1</v>
      </c>
      <c r="D14" s="167">
        <f>'Pesquisa de Mercado - Postos'!N10</f>
        <v>98171.712</v>
      </c>
      <c r="E14" s="182"/>
    </row>
    <row r="15" spans="1:14" x14ac:dyDescent="0.25">
      <c r="A15" s="179"/>
      <c r="B15" s="150" t="s">
        <v>178</v>
      </c>
      <c r="C15" s="187"/>
      <c r="D15" s="168"/>
      <c r="E15" s="182"/>
    </row>
    <row r="16" spans="1:14" x14ac:dyDescent="0.25">
      <c r="A16" s="179"/>
      <c r="B16" s="150" t="s">
        <v>179</v>
      </c>
      <c r="C16" s="187"/>
      <c r="D16" s="168"/>
      <c r="E16" s="182"/>
    </row>
    <row r="17" spans="1:5" ht="26.25" thickBot="1" x14ac:dyDescent="0.3">
      <c r="A17" s="180"/>
      <c r="B17" s="152" t="s">
        <v>180</v>
      </c>
      <c r="C17" s="188"/>
      <c r="D17" s="169"/>
      <c r="E17" s="183"/>
    </row>
    <row r="18" spans="1:5" ht="15.75" thickBot="1" x14ac:dyDescent="0.3">
      <c r="A18" s="155"/>
      <c r="B18" s="155"/>
      <c r="C18" s="155"/>
    </row>
    <row r="19" spans="1:5" ht="15.75" thickBot="1" x14ac:dyDescent="0.3">
      <c r="A19" s="170" t="s">
        <v>182</v>
      </c>
      <c r="B19" s="171"/>
      <c r="C19" s="171"/>
      <c r="D19" s="171"/>
      <c r="E19" s="156">
        <f>'Resumo Materiais'!G29</f>
        <v>608435.83000000007</v>
      </c>
    </row>
    <row r="20" spans="1:5" ht="15.75" thickBot="1" x14ac:dyDescent="0.3">
      <c r="A20" s="157"/>
      <c r="B20" s="157"/>
      <c r="C20" s="157"/>
      <c r="D20" s="158"/>
    </row>
    <row r="21" spans="1:5" ht="15.75" thickBot="1" x14ac:dyDescent="0.3">
      <c r="A21" s="170" t="s">
        <v>183</v>
      </c>
      <c r="B21" s="171"/>
      <c r="C21" s="171"/>
      <c r="D21" s="171"/>
      <c r="E21" s="156">
        <f>SUM(E4,E19)</f>
        <v>3781806.3580000005</v>
      </c>
    </row>
    <row r="22" spans="1:5" x14ac:dyDescent="0.25">
      <c r="A22" s="155"/>
      <c r="B22" s="155"/>
      <c r="C22" s="155"/>
    </row>
    <row r="23" spans="1:5" x14ac:dyDescent="0.25">
      <c r="A23" s="155"/>
      <c r="B23" s="155"/>
      <c r="C23" s="155"/>
    </row>
    <row r="24" spans="1:5" x14ac:dyDescent="0.25">
      <c r="A24" s="155"/>
      <c r="B24" s="155"/>
      <c r="C24" s="155"/>
    </row>
  </sheetData>
  <mergeCells count="13">
    <mergeCell ref="D14:D17"/>
    <mergeCell ref="A19:D19"/>
    <mergeCell ref="A21:D21"/>
    <mergeCell ref="A1:E2"/>
    <mergeCell ref="A4:A7"/>
    <mergeCell ref="D4:D7"/>
    <mergeCell ref="E4:E17"/>
    <mergeCell ref="A8:C8"/>
    <mergeCell ref="A9:A12"/>
    <mergeCell ref="D9:D12"/>
    <mergeCell ref="A13:C13"/>
    <mergeCell ref="A14:A17"/>
    <mergeCell ref="C14:C17"/>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247DA-652A-4FFD-8EF8-946F39AD652C}">
  <dimension ref="A5:O19"/>
  <sheetViews>
    <sheetView showGridLines="0" workbookViewId="0">
      <selection activeCell="D29" sqref="D29"/>
    </sheetView>
  </sheetViews>
  <sheetFormatPr defaultRowHeight="15" x14ac:dyDescent="0.25"/>
  <cols>
    <col min="1" max="1" width="20.42578125" bestFit="1" customWidth="1"/>
    <col min="2" max="2" width="13.42578125" customWidth="1"/>
    <col min="3" max="3" width="12.140625" customWidth="1"/>
    <col min="4" max="4" width="15" customWidth="1"/>
    <col min="5" max="5" width="13.85546875" customWidth="1"/>
    <col min="6" max="8" width="14.28515625" customWidth="1"/>
    <col min="9" max="9" width="13.7109375" customWidth="1"/>
    <col min="10" max="10" width="14" customWidth="1"/>
    <col min="11" max="11" width="12.7109375" customWidth="1"/>
    <col min="12" max="12" width="14" customWidth="1"/>
    <col min="13" max="13" width="16" customWidth="1"/>
    <col min="14" max="14" width="19.42578125" customWidth="1"/>
    <col min="15" max="15" width="16.28515625" customWidth="1"/>
  </cols>
  <sheetData>
    <row r="5" spans="1:15" ht="15.75" thickBot="1" x14ac:dyDescent="0.3"/>
    <row r="6" spans="1:15" ht="45.75" customHeight="1" thickBot="1" x14ac:dyDescent="0.3">
      <c r="A6" s="1"/>
      <c r="B6" s="1"/>
      <c r="C6" s="197" t="s">
        <v>0</v>
      </c>
      <c r="D6" s="198"/>
      <c r="E6" s="197" t="s">
        <v>1</v>
      </c>
      <c r="F6" s="198"/>
      <c r="G6" s="197" t="s">
        <v>2</v>
      </c>
      <c r="H6" s="198"/>
      <c r="I6" s="197" t="s">
        <v>3</v>
      </c>
      <c r="J6" s="198"/>
      <c r="K6" s="197" t="s">
        <v>4</v>
      </c>
      <c r="L6" s="198"/>
      <c r="M6" s="189" t="s">
        <v>5</v>
      </c>
      <c r="N6" s="189" t="s">
        <v>6</v>
      </c>
    </row>
    <row r="7" spans="1:15" ht="51.75" thickBot="1" x14ac:dyDescent="0.3">
      <c r="A7" s="162" t="s">
        <v>7</v>
      </c>
      <c r="B7" s="162" t="s">
        <v>8</v>
      </c>
      <c r="C7" s="162" t="s">
        <v>9</v>
      </c>
      <c r="D7" s="162" t="s">
        <v>10</v>
      </c>
      <c r="E7" s="162" t="s">
        <v>11</v>
      </c>
      <c r="F7" s="162" t="s">
        <v>12</v>
      </c>
      <c r="G7" s="162" t="s">
        <v>13</v>
      </c>
      <c r="H7" s="162" t="s">
        <v>14</v>
      </c>
      <c r="I7" s="162" t="s">
        <v>15</v>
      </c>
      <c r="J7" s="162" t="s">
        <v>16</v>
      </c>
      <c r="K7" s="162" t="s">
        <v>17</v>
      </c>
      <c r="L7" s="162" t="s">
        <v>18</v>
      </c>
      <c r="M7" s="190"/>
      <c r="N7" s="190"/>
    </row>
    <row r="8" spans="1:15" x14ac:dyDescent="0.25">
      <c r="A8" s="2" t="s">
        <v>19</v>
      </c>
      <c r="B8" s="3">
        <v>18</v>
      </c>
      <c r="C8" s="4">
        <v>4147.78</v>
      </c>
      <c r="D8" s="4">
        <f>C8*B8</f>
        <v>74660.039999999994</v>
      </c>
      <c r="E8" s="4">
        <v>4175.78</v>
      </c>
      <c r="F8" s="4">
        <f>B8*E8</f>
        <v>75164.039999999994</v>
      </c>
      <c r="G8" s="4">
        <v>4825.26</v>
      </c>
      <c r="H8" s="4">
        <f>B8*G8</f>
        <v>86854.680000000008</v>
      </c>
      <c r="I8" s="4">
        <v>3520.66</v>
      </c>
      <c r="J8" s="4">
        <f>I8*B8</f>
        <v>63371.88</v>
      </c>
      <c r="K8" s="4">
        <v>4781.74</v>
      </c>
      <c r="L8" s="4">
        <f>K8*B8</f>
        <v>86071.319999999992</v>
      </c>
      <c r="M8" s="5">
        <f>AVERAGE(D8,F8,H8,J8,L8)</f>
        <v>77224.392000000007</v>
      </c>
      <c r="N8" s="6">
        <f>M8*12</f>
        <v>926692.70400000014</v>
      </c>
    </row>
    <row r="9" spans="1:15" x14ac:dyDescent="0.25">
      <c r="A9" s="7" t="s">
        <v>20</v>
      </c>
      <c r="B9" s="8">
        <v>32</v>
      </c>
      <c r="C9" s="9">
        <v>5871.18</v>
      </c>
      <c r="D9" s="9">
        <f>C9*B9</f>
        <v>187877.76000000001</v>
      </c>
      <c r="E9" s="10">
        <v>5390.61</v>
      </c>
      <c r="F9" s="9">
        <f>B9*E9</f>
        <v>172499.52</v>
      </c>
      <c r="G9" s="9">
        <v>6148.71</v>
      </c>
      <c r="H9" s="9">
        <f>B9*G9</f>
        <v>196758.72</v>
      </c>
      <c r="I9" s="10">
        <v>4526.04</v>
      </c>
      <c r="J9" s="9">
        <f>I9*B9</f>
        <v>144833.28</v>
      </c>
      <c r="K9" s="10">
        <v>6038.8</v>
      </c>
      <c r="L9" s="9">
        <f t="shared" ref="L9:L10" si="0">K9*B9</f>
        <v>193241.60000000001</v>
      </c>
      <c r="M9" s="11">
        <f>AVERAGE(D9,F9,H9,J9,L9)</f>
        <v>179042.17600000001</v>
      </c>
      <c r="N9" s="12">
        <f>M9*12</f>
        <v>2148506.1120000002</v>
      </c>
    </row>
    <row r="10" spans="1:15" ht="15.75" thickBot="1" x14ac:dyDescent="0.3">
      <c r="A10" s="13" t="s">
        <v>21</v>
      </c>
      <c r="B10" s="14">
        <v>1</v>
      </c>
      <c r="C10" s="15">
        <v>8569.75</v>
      </c>
      <c r="D10" s="15">
        <f>C10*B10</f>
        <v>8569.75</v>
      </c>
      <c r="E10" s="16">
        <v>8135.7</v>
      </c>
      <c r="F10" s="15">
        <f>B10*E10</f>
        <v>8135.7</v>
      </c>
      <c r="G10" s="15">
        <v>8811.64</v>
      </c>
      <c r="H10" s="15">
        <f>B10*G10</f>
        <v>8811.64</v>
      </c>
      <c r="I10" s="16">
        <v>6484.22</v>
      </c>
      <c r="J10" s="15">
        <f>B10*I10</f>
        <v>6484.22</v>
      </c>
      <c r="K10" s="16">
        <v>8903.57</v>
      </c>
      <c r="L10" s="15">
        <f t="shared" si="0"/>
        <v>8903.57</v>
      </c>
      <c r="M10" s="17">
        <f>AVERAGE(D10,F10,H10,J10,L10)</f>
        <v>8180.9760000000006</v>
      </c>
      <c r="N10" s="18">
        <f>M10*12</f>
        <v>98171.712</v>
      </c>
    </row>
    <row r="11" spans="1:15" ht="15" customHeight="1" x14ac:dyDescent="0.25">
      <c r="A11" s="1"/>
      <c r="B11" s="1"/>
      <c r="C11" s="1"/>
      <c r="D11" s="1"/>
      <c r="E11" s="1"/>
      <c r="F11" s="1"/>
      <c r="G11" s="1"/>
      <c r="H11" s="1"/>
      <c r="I11" s="1"/>
      <c r="J11" s="1"/>
      <c r="K11" s="1"/>
      <c r="L11" s="191" t="s">
        <v>22</v>
      </c>
      <c r="M11" s="192"/>
      <c r="N11" s="195">
        <f>SUM(N8:N10)</f>
        <v>3173370.5280000004</v>
      </c>
    </row>
    <row r="12" spans="1:15" ht="15.75" thickBot="1" x14ac:dyDescent="0.3">
      <c r="A12" s="19"/>
      <c r="B12" s="19"/>
      <c r="C12" s="19"/>
      <c r="D12" s="19"/>
      <c r="E12" s="19"/>
      <c r="F12" s="19"/>
      <c r="G12" s="19"/>
      <c r="H12" s="19"/>
      <c r="I12" s="19"/>
      <c r="J12" s="19"/>
      <c r="K12" s="19"/>
      <c r="L12" s="193"/>
      <c r="M12" s="194"/>
      <c r="N12" s="196"/>
    </row>
    <row r="14" spans="1:15" x14ac:dyDescent="0.25">
      <c r="I14" s="20"/>
    </row>
    <row r="16" spans="1:15" x14ac:dyDescent="0.25">
      <c r="M16" s="20"/>
      <c r="N16" s="21"/>
      <c r="O16" s="20"/>
    </row>
    <row r="17" spans="13:15" x14ac:dyDescent="0.25">
      <c r="M17" s="20"/>
      <c r="N17" s="21"/>
      <c r="O17" s="20"/>
    </row>
    <row r="18" spans="13:15" x14ac:dyDescent="0.25">
      <c r="M18" s="20"/>
      <c r="N18" s="21"/>
      <c r="O18" s="20"/>
    </row>
    <row r="19" spans="13:15" x14ac:dyDescent="0.25">
      <c r="M19" s="22"/>
      <c r="O19" s="20"/>
    </row>
  </sheetData>
  <mergeCells count="9">
    <mergeCell ref="N6:N7"/>
    <mergeCell ref="L11:M12"/>
    <mergeCell ref="N11:N12"/>
    <mergeCell ref="C6:D6"/>
    <mergeCell ref="E6:F6"/>
    <mergeCell ref="G6:H6"/>
    <mergeCell ref="I6:J6"/>
    <mergeCell ref="K6:L6"/>
    <mergeCell ref="M6:M7"/>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B6EB-6229-41FD-A731-B8ECBBECC079}">
  <dimension ref="A1:G29"/>
  <sheetViews>
    <sheetView showGridLines="0" topLeftCell="A15" workbookViewId="0">
      <selection activeCell="E33" sqref="E33"/>
    </sheetView>
  </sheetViews>
  <sheetFormatPr defaultRowHeight="15" x14ac:dyDescent="0.25"/>
  <cols>
    <col min="2" max="2" width="47.85546875" customWidth="1"/>
    <col min="4" max="4" width="9" bestFit="1" customWidth="1"/>
    <col min="5" max="5" width="11" customWidth="1"/>
    <col min="6" max="6" width="13.28515625" bestFit="1" customWidth="1"/>
    <col min="7" max="7" width="14.28515625" bestFit="1" customWidth="1"/>
  </cols>
  <sheetData>
    <row r="1" spans="1:7" ht="15.75" thickBot="1" x14ac:dyDescent="0.3"/>
    <row r="2" spans="1:7" ht="45.75" thickBot="1" x14ac:dyDescent="0.3">
      <c r="A2" s="23" t="s">
        <v>23</v>
      </c>
      <c r="B2" s="24" t="s">
        <v>24</v>
      </c>
      <c r="C2" s="24" t="s">
        <v>25</v>
      </c>
      <c r="D2" s="25" t="s">
        <v>26</v>
      </c>
      <c r="E2" s="25" t="s">
        <v>58</v>
      </c>
      <c r="F2" s="25" t="s">
        <v>59</v>
      </c>
      <c r="G2" s="37" t="s">
        <v>60</v>
      </c>
    </row>
    <row r="3" spans="1:7" ht="85.5" x14ac:dyDescent="0.25">
      <c r="A3" s="26">
        <v>1</v>
      </c>
      <c r="B3" s="27" t="s">
        <v>27</v>
      </c>
      <c r="C3" s="28" t="s">
        <v>28</v>
      </c>
      <c r="D3" s="28">
        <v>435</v>
      </c>
      <c r="E3" s="163">
        <f>Materiais!AC10</f>
        <v>14.726666666666667</v>
      </c>
      <c r="F3" s="164">
        <f t="shared" ref="F3:F26" si="0">E3*D3</f>
        <v>6406.1</v>
      </c>
      <c r="G3" s="164">
        <f t="shared" ref="G3:G26" si="1">F3*12</f>
        <v>76873.200000000012</v>
      </c>
    </row>
    <row r="4" spans="1:7" ht="71.25" x14ac:dyDescent="0.25">
      <c r="A4" s="29">
        <v>2</v>
      </c>
      <c r="B4" s="30" t="s">
        <v>29</v>
      </c>
      <c r="C4" s="31" t="s">
        <v>30</v>
      </c>
      <c r="D4" s="31">
        <v>405</v>
      </c>
      <c r="E4" s="54">
        <f>Materiais!AC11</f>
        <v>5.3266666666666671</v>
      </c>
      <c r="F4" s="54">
        <f t="shared" si="0"/>
        <v>2157.3000000000002</v>
      </c>
      <c r="G4" s="54">
        <f t="shared" si="1"/>
        <v>25887.600000000002</v>
      </c>
    </row>
    <row r="5" spans="1:7" ht="42.75" x14ac:dyDescent="0.25">
      <c r="A5" s="29">
        <v>3</v>
      </c>
      <c r="B5" s="30" t="s">
        <v>31</v>
      </c>
      <c r="C5" s="31" t="s">
        <v>32</v>
      </c>
      <c r="D5" s="31">
        <v>141</v>
      </c>
      <c r="E5" s="57">
        <f>Materiais!AC12</f>
        <v>3.6133333333333333</v>
      </c>
      <c r="F5" s="54">
        <f t="shared" si="0"/>
        <v>509.48</v>
      </c>
      <c r="G5" s="54">
        <f t="shared" si="1"/>
        <v>6113.76</v>
      </c>
    </row>
    <row r="6" spans="1:7" x14ac:dyDescent="0.25">
      <c r="A6" s="29">
        <v>4</v>
      </c>
      <c r="B6" s="32" t="s">
        <v>33</v>
      </c>
      <c r="C6" s="31" t="s">
        <v>34</v>
      </c>
      <c r="D6" s="31">
        <v>1380</v>
      </c>
      <c r="E6" s="55">
        <f>Materiais!AC13</f>
        <v>8.9966666666666679</v>
      </c>
      <c r="F6" s="54">
        <f t="shared" si="0"/>
        <v>12415.400000000001</v>
      </c>
      <c r="G6" s="54">
        <f t="shared" si="1"/>
        <v>148984.80000000002</v>
      </c>
    </row>
    <row r="7" spans="1:7" ht="156.75" x14ac:dyDescent="0.25">
      <c r="A7" s="29">
        <v>5</v>
      </c>
      <c r="B7" s="30" t="s">
        <v>35</v>
      </c>
      <c r="C7" s="31" t="s">
        <v>36</v>
      </c>
      <c r="D7" s="31">
        <v>62</v>
      </c>
      <c r="E7" s="56">
        <f>Materiais!AC14</f>
        <v>2.9166666666666665</v>
      </c>
      <c r="F7" s="54">
        <f t="shared" si="0"/>
        <v>180.83333333333331</v>
      </c>
      <c r="G7" s="54">
        <f t="shared" si="1"/>
        <v>2170</v>
      </c>
    </row>
    <row r="8" spans="1:7" ht="28.5" x14ac:dyDescent="0.25">
      <c r="A8" s="29">
        <v>6</v>
      </c>
      <c r="B8" s="30" t="s">
        <v>37</v>
      </c>
      <c r="C8" s="31" t="s">
        <v>36</v>
      </c>
      <c r="D8" s="31">
        <v>88</v>
      </c>
      <c r="E8" s="56">
        <f>Materiais!AC15</f>
        <v>8.5525000000000002</v>
      </c>
      <c r="F8" s="54">
        <f t="shared" si="0"/>
        <v>752.62</v>
      </c>
      <c r="G8" s="54">
        <f t="shared" si="1"/>
        <v>9031.44</v>
      </c>
    </row>
    <row r="9" spans="1:7" ht="85.5" x14ac:dyDescent="0.25">
      <c r="A9" s="29">
        <v>7</v>
      </c>
      <c r="B9" s="33" t="s">
        <v>38</v>
      </c>
      <c r="C9" s="31" t="s">
        <v>30</v>
      </c>
      <c r="D9" s="31">
        <v>780</v>
      </c>
      <c r="E9" s="54">
        <f>Materiais!AC16</f>
        <v>17.663999999999998</v>
      </c>
      <c r="F9" s="54">
        <f t="shared" si="0"/>
        <v>13777.919999999998</v>
      </c>
      <c r="G9" s="54">
        <f t="shared" si="1"/>
        <v>165335.03999999998</v>
      </c>
    </row>
    <row r="10" spans="1:7" ht="71.25" x14ac:dyDescent="0.25">
      <c r="A10" s="29">
        <v>8</v>
      </c>
      <c r="B10" s="30" t="s">
        <v>39</v>
      </c>
      <c r="C10" s="31" t="s">
        <v>40</v>
      </c>
      <c r="D10" s="31">
        <v>565</v>
      </c>
      <c r="E10" s="54">
        <f>Materiais!AC17</f>
        <v>3.9433333333333334</v>
      </c>
      <c r="F10" s="54">
        <f t="shared" si="0"/>
        <v>2227.9833333333331</v>
      </c>
      <c r="G10" s="54">
        <f t="shared" si="1"/>
        <v>26735.799999999996</v>
      </c>
    </row>
    <row r="11" spans="1:7" ht="85.5" x14ac:dyDescent="0.25">
      <c r="A11" s="29">
        <v>9</v>
      </c>
      <c r="B11" s="30" t="s">
        <v>41</v>
      </c>
      <c r="C11" s="31" t="s">
        <v>32</v>
      </c>
      <c r="D11" s="31">
        <v>31</v>
      </c>
      <c r="E11" s="54">
        <f>Materiais!AC18</f>
        <v>10.307499999999999</v>
      </c>
      <c r="F11" s="54">
        <f t="shared" si="0"/>
        <v>319.53249999999997</v>
      </c>
      <c r="G11" s="54">
        <f t="shared" si="1"/>
        <v>3834.3899999999994</v>
      </c>
    </row>
    <row r="12" spans="1:7" ht="85.5" x14ac:dyDescent="0.25">
      <c r="A12" s="29">
        <v>10</v>
      </c>
      <c r="B12" s="30" t="s">
        <v>42</v>
      </c>
      <c r="C12" s="31" t="s">
        <v>40</v>
      </c>
      <c r="D12" s="31">
        <v>54</v>
      </c>
      <c r="E12" s="57">
        <f>Materiais!AC19</f>
        <v>89.339999999999989</v>
      </c>
      <c r="F12" s="31">
        <f t="shared" si="0"/>
        <v>4824.3599999999997</v>
      </c>
      <c r="G12" s="31">
        <f t="shared" si="1"/>
        <v>57892.319999999992</v>
      </c>
    </row>
    <row r="13" spans="1:7" ht="85.5" x14ac:dyDescent="0.25">
      <c r="A13" s="29">
        <v>11</v>
      </c>
      <c r="B13" s="30" t="s">
        <v>43</v>
      </c>
      <c r="C13" s="31" t="s">
        <v>40</v>
      </c>
      <c r="D13" s="31">
        <v>21</v>
      </c>
      <c r="E13" s="56">
        <f>Materiais!AC20</f>
        <v>72.263333333333335</v>
      </c>
      <c r="F13" s="54">
        <f t="shared" si="0"/>
        <v>1517.53</v>
      </c>
      <c r="G13" s="54">
        <f t="shared" si="1"/>
        <v>18210.36</v>
      </c>
    </row>
    <row r="14" spans="1:7" ht="142.5" x14ac:dyDescent="0.25">
      <c r="A14" s="29">
        <v>12</v>
      </c>
      <c r="B14" s="30" t="s">
        <v>44</v>
      </c>
      <c r="C14" s="31" t="s">
        <v>32</v>
      </c>
      <c r="D14" s="31">
        <v>350</v>
      </c>
      <c r="E14" s="57">
        <f>Materiais!AC21</f>
        <v>1.8733333333333333</v>
      </c>
      <c r="F14" s="54">
        <f t="shared" si="0"/>
        <v>655.66666666666663</v>
      </c>
      <c r="G14" s="54">
        <f t="shared" si="1"/>
        <v>7868</v>
      </c>
    </row>
    <row r="15" spans="1:7" ht="71.25" x14ac:dyDescent="0.25">
      <c r="A15" s="29">
        <v>13</v>
      </c>
      <c r="B15" s="30" t="s">
        <v>45</v>
      </c>
      <c r="C15" s="31" t="s">
        <v>32</v>
      </c>
      <c r="D15" s="31">
        <v>146</v>
      </c>
      <c r="E15" s="57">
        <f>Materiais!AC22</f>
        <v>0.77999999999999992</v>
      </c>
      <c r="F15" s="54">
        <f t="shared" si="0"/>
        <v>113.87999999999998</v>
      </c>
      <c r="G15" s="54">
        <f t="shared" si="1"/>
        <v>1366.5599999999997</v>
      </c>
    </row>
    <row r="16" spans="1:7" ht="28.5" x14ac:dyDescent="0.25">
      <c r="A16" s="29">
        <v>14</v>
      </c>
      <c r="B16" s="30" t="s">
        <v>46</v>
      </c>
      <c r="C16" s="31" t="s">
        <v>32</v>
      </c>
      <c r="D16" s="31">
        <v>47</v>
      </c>
      <c r="E16" s="54">
        <f>Materiais!AC23</f>
        <v>16</v>
      </c>
      <c r="F16" s="54">
        <f t="shared" si="0"/>
        <v>752</v>
      </c>
      <c r="G16" s="54">
        <f t="shared" si="1"/>
        <v>9024</v>
      </c>
    </row>
    <row r="17" spans="1:7" ht="42.75" x14ac:dyDescent="0.25">
      <c r="A17" s="29">
        <v>15</v>
      </c>
      <c r="B17" s="30" t="s">
        <v>47</v>
      </c>
      <c r="C17" s="31" t="s">
        <v>48</v>
      </c>
      <c r="D17" s="31">
        <v>336</v>
      </c>
      <c r="E17" s="54">
        <f>Materiais!AC24</f>
        <v>5.0766666666666671</v>
      </c>
      <c r="F17" s="54">
        <f t="shared" si="0"/>
        <v>1705.7600000000002</v>
      </c>
      <c r="G17" s="54">
        <f t="shared" si="1"/>
        <v>20469.120000000003</v>
      </c>
    </row>
    <row r="18" spans="1:7" ht="28.5" x14ac:dyDescent="0.25">
      <c r="A18" s="29">
        <v>16</v>
      </c>
      <c r="B18" s="30" t="s">
        <v>49</v>
      </c>
      <c r="C18" s="31" t="s">
        <v>48</v>
      </c>
      <c r="D18" s="31">
        <v>31</v>
      </c>
      <c r="E18" s="57">
        <f>Materiais!AC25</f>
        <v>2.29</v>
      </c>
      <c r="F18" s="54">
        <f t="shared" si="0"/>
        <v>70.989999999999995</v>
      </c>
      <c r="G18" s="54">
        <f t="shared" si="1"/>
        <v>851.87999999999988</v>
      </c>
    </row>
    <row r="19" spans="1:7" ht="71.25" x14ac:dyDescent="0.25">
      <c r="A19" s="29">
        <v>17</v>
      </c>
      <c r="B19" s="30" t="s">
        <v>50</v>
      </c>
      <c r="C19" s="31" t="s">
        <v>32</v>
      </c>
      <c r="D19" s="31">
        <v>76</v>
      </c>
      <c r="E19" s="54">
        <f>Materiais!AC26</f>
        <v>2.9950000000000001</v>
      </c>
      <c r="F19" s="54">
        <f t="shared" si="0"/>
        <v>227.62</v>
      </c>
      <c r="G19" s="54">
        <f t="shared" si="1"/>
        <v>2731.44</v>
      </c>
    </row>
    <row r="20" spans="1:7" x14ac:dyDescent="0.25">
      <c r="A20" s="29">
        <v>18</v>
      </c>
      <c r="B20" s="30" t="s">
        <v>51</v>
      </c>
      <c r="C20" s="31" t="s">
        <v>32</v>
      </c>
      <c r="D20" s="31">
        <v>78</v>
      </c>
      <c r="E20" s="57">
        <f>Materiais!AC27</f>
        <v>2.3133333333333335</v>
      </c>
      <c r="F20" s="54">
        <f t="shared" si="0"/>
        <v>180.44</v>
      </c>
      <c r="G20" s="54">
        <f t="shared" si="1"/>
        <v>2165.2799999999997</v>
      </c>
    </row>
    <row r="21" spans="1:7" ht="42.75" x14ac:dyDescent="0.25">
      <c r="A21" s="29">
        <v>19</v>
      </c>
      <c r="B21" s="30" t="s">
        <v>52</v>
      </c>
      <c r="C21" s="31" t="s">
        <v>32</v>
      </c>
      <c r="D21" s="31">
        <v>82</v>
      </c>
      <c r="E21" s="57">
        <f>Materiais!AC28</f>
        <v>3.0999999999999996</v>
      </c>
      <c r="F21" s="54">
        <f t="shared" si="0"/>
        <v>254.19999999999996</v>
      </c>
      <c r="G21" s="54">
        <f t="shared" si="1"/>
        <v>3050.3999999999996</v>
      </c>
    </row>
    <row r="22" spans="1:7" ht="28.5" x14ac:dyDescent="0.25">
      <c r="A22" s="29">
        <v>20</v>
      </c>
      <c r="B22" s="30" t="s">
        <v>53</v>
      </c>
      <c r="C22" s="31" t="s">
        <v>48</v>
      </c>
      <c r="D22" s="31">
        <v>180</v>
      </c>
      <c r="E22" s="54">
        <f>Materiais!AC29</f>
        <v>5.3075000000000001</v>
      </c>
      <c r="F22" s="54">
        <f t="shared" si="0"/>
        <v>955.35</v>
      </c>
      <c r="G22" s="54">
        <f t="shared" si="1"/>
        <v>11464.2</v>
      </c>
    </row>
    <row r="23" spans="1:7" x14ac:dyDescent="0.25">
      <c r="A23" s="29">
        <v>21</v>
      </c>
      <c r="B23" s="30" t="s">
        <v>54</v>
      </c>
      <c r="C23" s="31" t="s">
        <v>48</v>
      </c>
      <c r="D23" s="31">
        <v>17</v>
      </c>
      <c r="E23" s="57">
        <f>Materiais!AC30</f>
        <v>2.1433333333333335</v>
      </c>
      <c r="F23" s="54">
        <f t="shared" si="0"/>
        <v>36.436666666666667</v>
      </c>
      <c r="G23" s="54">
        <f t="shared" si="1"/>
        <v>437.24</v>
      </c>
    </row>
    <row r="24" spans="1:7" ht="28.5" x14ac:dyDescent="0.25">
      <c r="A24" s="29">
        <v>22</v>
      </c>
      <c r="B24" s="30" t="s">
        <v>55</v>
      </c>
      <c r="C24" s="31" t="s">
        <v>32</v>
      </c>
      <c r="D24" s="31">
        <v>17</v>
      </c>
      <c r="E24" s="54">
        <f>Materiais!AC31</f>
        <v>6.3999999999999995</v>
      </c>
      <c r="F24" s="54">
        <f t="shared" si="0"/>
        <v>108.8</v>
      </c>
      <c r="G24" s="54">
        <f t="shared" si="1"/>
        <v>1305.5999999999999</v>
      </c>
    </row>
    <row r="25" spans="1:7" x14ac:dyDescent="0.25">
      <c r="A25" s="29">
        <v>23</v>
      </c>
      <c r="B25" s="30" t="s">
        <v>56</v>
      </c>
      <c r="C25" s="31" t="s">
        <v>32</v>
      </c>
      <c r="D25" s="31">
        <v>85</v>
      </c>
      <c r="E25" s="54">
        <f>Materiais!AC32</f>
        <v>3.4033333333333338</v>
      </c>
      <c r="F25" s="54">
        <f t="shared" si="0"/>
        <v>289.28333333333336</v>
      </c>
      <c r="G25" s="54">
        <f t="shared" si="1"/>
        <v>3471.4000000000005</v>
      </c>
    </row>
    <row r="26" spans="1:7" ht="15.75" thickBot="1" x14ac:dyDescent="0.3">
      <c r="A26" s="34">
        <v>24</v>
      </c>
      <c r="B26" s="35" t="s">
        <v>57</v>
      </c>
      <c r="C26" s="36" t="s">
        <v>32</v>
      </c>
      <c r="D26" s="36">
        <v>850</v>
      </c>
      <c r="E26" s="58">
        <f>Materiais!AC33</f>
        <v>0.31</v>
      </c>
      <c r="F26" s="58">
        <f t="shared" si="0"/>
        <v>263.5</v>
      </c>
      <c r="G26" s="58">
        <f t="shared" si="1"/>
        <v>3162</v>
      </c>
    </row>
    <row r="27" spans="1:7" ht="15.75" thickBot="1" x14ac:dyDescent="0.3"/>
    <row r="28" spans="1:7" x14ac:dyDescent="0.25">
      <c r="A28" s="199" t="s">
        <v>185</v>
      </c>
      <c r="B28" s="200"/>
      <c r="C28" s="200"/>
      <c r="D28" s="200"/>
      <c r="E28" s="200"/>
      <c r="F28" s="200"/>
      <c r="G28" s="165">
        <f>SUM(F3:F26)</f>
        <v>50702.985833333332</v>
      </c>
    </row>
    <row r="29" spans="1:7" ht="15.75" thickBot="1" x14ac:dyDescent="0.3">
      <c r="A29" s="201" t="s">
        <v>186</v>
      </c>
      <c r="B29" s="202"/>
      <c r="C29" s="202"/>
      <c r="D29" s="202"/>
      <c r="E29" s="202"/>
      <c r="F29" s="202"/>
      <c r="G29" s="166">
        <f>SUM(G3:G26)</f>
        <v>608435.83000000007</v>
      </c>
    </row>
  </sheetData>
  <mergeCells count="2">
    <mergeCell ref="A28:F28"/>
    <mergeCell ref="A29:F29"/>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92F6C-1D66-411B-B1CE-A481FD23670B}">
  <dimension ref="A9:AD33"/>
  <sheetViews>
    <sheetView showGridLines="0" zoomScale="90" zoomScaleNormal="90" workbookViewId="0">
      <selection activeCell="I4" sqref="I4"/>
    </sheetView>
  </sheetViews>
  <sheetFormatPr defaultColWidth="9.140625" defaultRowHeight="14.25" x14ac:dyDescent="0.2"/>
  <cols>
    <col min="1" max="1" width="17.140625" style="39" customWidth="1"/>
    <col min="2" max="2" width="9.140625" style="39"/>
    <col min="3" max="3" width="56.85546875" style="40" customWidth="1"/>
    <col min="4" max="9" width="14.28515625" style="40" customWidth="1"/>
    <col min="10" max="10" width="21" style="40" customWidth="1"/>
    <col min="11" max="11" width="17.5703125" style="40" customWidth="1"/>
    <col min="12" max="13" width="14.28515625" style="40" customWidth="1"/>
    <col min="14" max="14" width="17.28515625" style="40" customWidth="1"/>
    <col min="15" max="15" width="14.28515625" style="40" customWidth="1"/>
    <col min="16" max="16" width="18" style="40" customWidth="1"/>
    <col min="17" max="17" width="16.140625" style="40" customWidth="1"/>
    <col min="18" max="21" width="14.28515625" style="40" customWidth="1"/>
    <col min="22" max="22" width="16.5703125" style="40" customWidth="1"/>
    <col min="23" max="23" width="14.28515625" style="40" customWidth="1"/>
    <col min="24" max="25" width="15.7109375" style="40" customWidth="1"/>
    <col min="26" max="27" width="11.28515625" style="40" customWidth="1"/>
    <col min="28" max="28" width="15.140625" style="40" customWidth="1"/>
    <col min="29" max="29" width="32.28515625" style="40" customWidth="1"/>
    <col min="30" max="16384" width="9.140625" style="40"/>
  </cols>
  <sheetData>
    <row r="9" spans="1:30" ht="114" x14ac:dyDescent="0.2">
      <c r="A9" s="51" t="s">
        <v>61</v>
      </c>
      <c r="B9" s="52" t="s">
        <v>23</v>
      </c>
      <c r="C9" s="52" t="s">
        <v>62</v>
      </c>
      <c r="D9" s="51" t="s">
        <v>92</v>
      </c>
      <c r="E9" s="51" t="s">
        <v>91</v>
      </c>
      <c r="F9" s="51" t="s">
        <v>90</v>
      </c>
      <c r="G9" s="51" t="s">
        <v>63</v>
      </c>
      <c r="H9" s="51" t="s">
        <v>64</v>
      </c>
      <c r="I9" s="51" t="s">
        <v>184</v>
      </c>
      <c r="J9" s="51" t="s">
        <v>65</v>
      </c>
      <c r="K9" s="51" t="s">
        <v>66</v>
      </c>
      <c r="L9" s="51" t="s">
        <v>67</v>
      </c>
      <c r="M9" s="51" t="s">
        <v>68</v>
      </c>
      <c r="N9" s="51" t="s">
        <v>69</v>
      </c>
      <c r="O9" s="51" t="s">
        <v>70</v>
      </c>
      <c r="P9" s="51" t="s">
        <v>71</v>
      </c>
      <c r="Q9" s="51" t="s">
        <v>72</v>
      </c>
      <c r="R9" s="51" t="s">
        <v>73</v>
      </c>
      <c r="S9" s="51" t="s">
        <v>74</v>
      </c>
      <c r="T9" s="51" t="s">
        <v>75</v>
      </c>
      <c r="U9" s="51" t="s">
        <v>76</v>
      </c>
      <c r="V9" s="51" t="s">
        <v>77</v>
      </c>
      <c r="W9" s="51" t="s">
        <v>78</v>
      </c>
      <c r="X9" s="51" t="s">
        <v>79</v>
      </c>
      <c r="Y9" s="51" t="s">
        <v>80</v>
      </c>
      <c r="Z9" s="51" t="s">
        <v>81</v>
      </c>
      <c r="AA9" s="51" t="s">
        <v>82</v>
      </c>
      <c r="AB9" s="51" t="s">
        <v>83</v>
      </c>
      <c r="AC9" s="51" t="s">
        <v>84</v>
      </c>
    </row>
    <row r="10" spans="1:30" ht="71.25" x14ac:dyDescent="0.2">
      <c r="A10" s="41">
        <f t="shared" ref="A10:A33" si="0">IFERROR(COUNTIFS(D10:Y10,"&gt;="&amp;AA10,D10:Y10,"&lt;="&amp;AB10),"0")</f>
        <v>3</v>
      </c>
      <c r="B10" s="41">
        <v>1</v>
      </c>
      <c r="C10" s="42" t="s">
        <v>27</v>
      </c>
      <c r="D10" s="43">
        <v>15.4</v>
      </c>
      <c r="E10" s="43"/>
      <c r="F10" s="43">
        <v>15.75</v>
      </c>
      <c r="G10" s="43"/>
      <c r="H10" s="43"/>
      <c r="I10" s="43"/>
      <c r="J10" s="43"/>
      <c r="K10" s="43"/>
      <c r="L10" s="43"/>
      <c r="M10" s="43"/>
      <c r="N10" s="43"/>
      <c r="O10" s="43"/>
      <c r="P10" s="43"/>
      <c r="Q10" s="43"/>
      <c r="R10" s="43"/>
      <c r="S10" s="43"/>
      <c r="T10" s="43"/>
      <c r="U10" s="43"/>
      <c r="V10" s="43"/>
      <c r="W10" s="43"/>
      <c r="X10" s="44"/>
      <c r="Y10" s="43">
        <v>13.03</v>
      </c>
      <c r="Z10" s="45">
        <f t="shared" ref="Z10:Z33" si="1">AVERAGE(D10:Y10)</f>
        <v>14.726666666666667</v>
      </c>
      <c r="AA10" s="45">
        <f>Z10-(Z10*0.25)</f>
        <v>11.045</v>
      </c>
      <c r="AB10" s="45">
        <f>Z10+(Z10*0.25)</f>
        <v>18.408333333333331</v>
      </c>
      <c r="AC10" s="46">
        <f>IFERROR(SUMPRODUCT(((D10:Y10&gt;=AA10)*(D10:Y10&lt;=AB10))*D10:Y10)/COUNTIFS(D10:Y10,"&gt;="&amp;AA10,D10:Y10,"&lt;="&amp;AB10),"Nenhum Valor Exequível")</f>
        <v>14.726666666666667</v>
      </c>
      <c r="AD10" s="47"/>
    </row>
    <row r="11" spans="1:30" ht="57" x14ac:dyDescent="0.2">
      <c r="A11" s="41">
        <f t="shared" si="0"/>
        <v>3</v>
      </c>
      <c r="B11" s="41">
        <v>2</v>
      </c>
      <c r="C11" s="42" t="s">
        <v>29</v>
      </c>
      <c r="D11" s="48">
        <v>4.5</v>
      </c>
      <c r="E11" s="48">
        <v>2.8</v>
      </c>
      <c r="F11" s="48">
        <v>4.59</v>
      </c>
      <c r="G11" s="48"/>
      <c r="H11" s="48"/>
      <c r="I11" s="48"/>
      <c r="J11" s="48"/>
      <c r="K11" s="48"/>
      <c r="L11" s="48"/>
      <c r="M11" s="48"/>
      <c r="N11" s="48"/>
      <c r="O11" s="48"/>
      <c r="P11" s="48"/>
      <c r="Q11" s="48"/>
      <c r="R11" s="48"/>
      <c r="S11" s="48"/>
      <c r="T11" s="48"/>
      <c r="U11" s="48"/>
      <c r="V11" s="48"/>
      <c r="W11" s="48">
        <v>11.13</v>
      </c>
      <c r="X11" s="49"/>
      <c r="Y11" s="48">
        <v>6.89</v>
      </c>
      <c r="Z11" s="45">
        <f t="shared" si="1"/>
        <v>5.9820000000000011</v>
      </c>
      <c r="AA11" s="45">
        <f t="shared" ref="AA11:AA33" si="2">Z11-(Z11*0.25)</f>
        <v>4.4865000000000013</v>
      </c>
      <c r="AB11" s="45">
        <f t="shared" ref="AB11:AB33" si="3">Z11+(Z11*0.25)</f>
        <v>7.4775000000000009</v>
      </c>
      <c r="AC11" s="46">
        <f>IFERROR(SUMPRODUCT(((D11:Y11&gt;=AA11)*(D11:Y11&lt;=AB11))*D11:Y11)/COUNTIFS(D11:Y11,"&gt;="&amp;AA11,D11:Y11,"&lt;="&amp;AB11),"Nenhum Valor Exequível")</f>
        <v>5.3266666666666671</v>
      </c>
    </row>
    <row r="12" spans="1:30" ht="42.75" x14ac:dyDescent="0.2">
      <c r="A12" s="41">
        <f t="shared" si="0"/>
        <v>3</v>
      </c>
      <c r="B12" s="41">
        <v>3</v>
      </c>
      <c r="C12" s="42" t="s">
        <v>31</v>
      </c>
      <c r="D12" s="48">
        <v>3.3</v>
      </c>
      <c r="E12" s="48"/>
      <c r="F12" s="48">
        <v>3.37</v>
      </c>
      <c r="G12" s="48"/>
      <c r="H12" s="48"/>
      <c r="I12" s="48"/>
      <c r="J12" s="48"/>
      <c r="K12" s="48"/>
      <c r="L12" s="48"/>
      <c r="M12" s="48"/>
      <c r="N12" s="48"/>
      <c r="O12" s="48"/>
      <c r="P12" s="48"/>
      <c r="Q12" s="48"/>
      <c r="R12" s="48"/>
      <c r="S12" s="48"/>
      <c r="T12" s="48"/>
      <c r="U12" s="48"/>
      <c r="V12" s="48"/>
      <c r="W12" s="48"/>
      <c r="X12" s="49"/>
      <c r="Y12" s="48">
        <v>4.17</v>
      </c>
      <c r="Z12" s="45">
        <f t="shared" si="1"/>
        <v>3.6133333333333333</v>
      </c>
      <c r="AA12" s="45">
        <f t="shared" si="2"/>
        <v>2.71</v>
      </c>
      <c r="AB12" s="45">
        <f t="shared" si="3"/>
        <v>4.5166666666666666</v>
      </c>
      <c r="AC12" s="46">
        <f>IFERROR(SUMPRODUCT(((D12:Y12&gt;=AA12)*(D12:Y12&lt;=AB12))*D12:Y12)/COUNTIFS(D12:Y12,"&gt;="&amp;AA12,D12:Y12,"&lt;="&amp;AB12),"Nenhum Valor Exequível")</f>
        <v>3.6133333333333333</v>
      </c>
    </row>
    <row r="13" spans="1:30" x14ac:dyDescent="0.2">
      <c r="A13" s="41">
        <f t="shared" si="0"/>
        <v>3</v>
      </c>
      <c r="B13" s="41">
        <v>4</v>
      </c>
      <c r="C13" s="42" t="s">
        <v>33</v>
      </c>
      <c r="D13" s="48">
        <v>5</v>
      </c>
      <c r="E13" s="48">
        <v>14.1</v>
      </c>
      <c r="F13" s="48">
        <v>5.0999999999999996</v>
      </c>
      <c r="G13" s="48"/>
      <c r="H13" s="48"/>
      <c r="I13" s="48">
        <v>7.49</v>
      </c>
      <c r="J13" s="48"/>
      <c r="K13" s="48"/>
      <c r="L13" s="48"/>
      <c r="M13" s="48"/>
      <c r="N13" s="48"/>
      <c r="O13" s="48"/>
      <c r="P13" s="48"/>
      <c r="Q13" s="48"/>
      <c r="R13" s="48"/>
      <c r="S13" s="48"/>
      <c r="T13" s="48"/>
      <c r="U13" s="48"/>
      <c r="V13" s="48"/>
      <c r="W13" s="48"/>
      <c r="X13" s="49">
        <v>10</v>
      </c>
      <c r="Y13" s="48">
        <v>9.5</v>
      </c>
      <c r="Z13" s="45">
        <f t="shared" si="1"/>
        <v>8.5316666666666681</v>
      </c>
      <c r="AA13" s="45">
        <f t="shared" si="2"/>
        <v>6.3987500000000015</v>
      </c>
      <c r="AB13" s="45">
        <f t="shared" si="3"/>
        <v>10.664583333333335</v>
      </c>
      <c r="AC13" s="46">
        <f t="shared" ref="AC13:AC33" si="4">IFERROR(SUMPRODUCT(((D13:Y13&gt;=AA13)*(D13:Y13&lt;=AB13))*D13:Y13)/COUNTIFS(D13:Y13,"&gt;="&amp;AA13,D13:Y13,"&lt;="&amp;AB13),"Nenhum Valor Exequível")</f>
        <v>8.9966666666666679</v>
      </c>
    </row>
    <row r="14" spans="1:30" ht="128.25" x14ac:dyDescent="0.2">
      <c r="A14" s="41">
        <f t="shared" si="0"/>
        <v>3</v>
      </c>
      <c r="B14" s="41">
        <v>5</v>
      </c>
      <c r="C14" s="42" t="s">
        <v>35</v>
      </c>
      <c r="D14" s="48">
        <v>2.8</v>
      </c>
      <c r="E14" s="48">
        <v>1.48</v>
      </c>
      <c r="F14" s="48">
        <v>2.86</v>
      </c>
      <c r="G14" s="48"/>
      <c r="H14" s="48"/>
      <c r="I14" s="48"/>
      <c r="J14" s="48"/>
      <c r="K14" s="48"/>
      <c r="L14" s="48"/>
      <c r="M14" s="48"/>
      <c r="N14" s="48"/>
      <c r="O14" s="48"/>
      <c r="P14" s="48"/>
      <c r="Q14" s="48"/>
      <c r="R14" s="48"/>
      <c r="S14" s="48"/>
      <c r="T14" s="48"/>
      <c r="U14" s="48"/>
      <c r="V14" s="48"/>
      <c r="W14" s="48"/>
      <c r="X14" s="49"/>
      <c r="Y14" s="48">
        <v>3.09</v>
      </c>
      <c r="Z14" s="45">
        <f t="shared" si="1"/>
        <v>2.5574999999999997</v>
      </c>
      <c r="AA14" s="45">
        <f t="shared" si="2"/>
        <v>1.9181249999999999</v>
      </c>
      <c r="AB14" s="45">
        <f t="shared" si="3"/>
        <v>3.1968749999999995</v>
      </c>
      <c r="AC14" s="46">
        <f t="shared" si="4"/>
        <v>2.9166666666666665</v>
      </c>
    </row>
    <row r="15" spans="1:30" ht="28.5" x14ac:dyDescent="0.2">
      <c r="A15" s="41">
        <f t="shared" si="0"/>
        <v>4</v>
      </c>
      <c r="B15" s="41">
        <v>6</v>
      </c>
      <c r="C15" s="42" t="s">
        <v>85</v>
      </c>
      <c r="D15" s="48">
        <v>8.8000000000000007</v>
      </c>
      <c r="E15" s="48"/>
      <c r="F15" s="48">
        <v>8.98</v>
      </c>
      <c r="G15" s="48"/>
      <c r="H15" s="48"/>
      <c r="I15" s="48"/>
      <c r="J15" s="48"/>
      <c r="K15" s="48"/>
      <c r="L15" s="48"/>
      <c r="M15" s="48"/>
      <c r="N15" s="48"/>
      <c r="O15" s="48"/>
      <c r="P15" s="48"/>
      <c r="Q15" s="48"/>
      <c r="R15" s="48"/>
      <c r="S15" s="48"/>
      <c r="T15" s="48"/>
      <c r="U15" s="48"/>
      <c r="V15" s="48">
        <v>6.94</v>
      </c>
      <c r="W15" s="48"/>
      <c r="X15" s="49"/>
      <c r="Y15" s="48">
        <v>9.49</v>
      </c>
      <c r="Z15" s="45">
        <f t="shared" si="1"/>
        <v>8.5525000000000002</v>
      </c>
      <c r="AA15" s="45">
        <f t="shared" si="2"/>
        <v>6.4143749999999997</v>
      </c>
      <c r="AB15" s="45">
        <f t="shared" si="3"/>
        <v>10.690625000000001</v>
      </c>
      <c r="AC15" s="46">
        <f t="shared" si="4"/>
        <v>8.5525000000000002</v>
      </c>
    </row>
    <row r="16" spans="1:30" ht="71.25" x14ac:dyDescent="0.2">
      <c r="A16" s="41">
        <f t="shared" si="0"/>
        <v>5</v>
      </c>
      <c r="B16" s="41">
        <v>7</v>
      </c>
      <c r="C16" s="42" t="s">
        <v>38</v>
      </c>
      <c r="D16" s="48">
        <v>19</v>
      </c>
      <c r="E16" s="48">
        <v>14</v>
      </c>
      <c r="F16" s="48">
        <v>19.38</v>
      </c>
      <c r="G16" s="48"/>
      <c r="H16" s="48"/>
      <c r="I16" s="48"/>
      <c r="J16" s="48"/>
      <c r="K16" s="48"/>
      <c r="L16" s="48"/>
      <c r="M16" s="48"/>
      <c r="N16" s="48">
        <v>14.04</v>
      </c>
      <c r="O16" s="48"/>
      <c r="P16" s="48"/>
      <c r="Q16" s="48"/>
      <c r="R16" s="48"/>
      <c r="S16" s="48"/>
      <c r="T16" s="48"/>
      <c r="U16" s="48"/>
      <c r="V16" s="48"/>
      <c r="W16" s="48"/>
      <c r="X16" s="49"/>
      <c r="Y16" s="48">
        <v>21.9</v>
      </c>
      <c r="Z16" s="45">
        <f t="shared" si="1"/>
        <v>17.663999999999998</v>
      </c>
      <c r="AA16" s="45">
        <f t="shared" si="2"/>
        <v>13.247999999999998</v>
      </c>
      <c r="AB16" s="45">
        <f t="shared" si="3"/>
        <v>22.08</v>
      </c>
      <c r="AC16" s="46">
        <f t="shared" si="4"/>
        <v>17.663999999999998</v>
      </c>
    </row>
    <row r="17" spans="1:29" ht="57" x14ac:dyDescent="0.2">
      <c r="A17" s="41">
        <f t="shared" si="0"/>
        <v>3</v>
      </c>
      <c r="B17" s="41">
        <v>8</v>
      </c>
      <c r="C17" s="42" t="s">
        <v>86</v>
      </c>
      <c r="D17" s="48">
        <v>4</v>
      </c>
      <c r="E17" s="48">
        <v>3.75</v>
      </c>
      <c r="F17" s="48">
        <v>4.08</v>
      </c>
      <c r="G17" s="48"/>
      <c r="H17" s="48"/>
      <c r="I17" s="48"/>
      <c r="J17" s="48"/>
      <c r="K17" s="48"/>
      <c r="L17" s="48"/>
      <c r="M17" s="48"/>
      <c r="N17" s="48"/>
      <c r="O17" s="48"/>
      <c r="P17" s="48"/>
      <c r="Q17" s="48"/>
      <c r="R17" s="48"/>
      <c r="S17" s="48"/>
      <c r="T17" s="48"/>
      <c r="U17" s="48"/>
      <c r="V17" s="48"/>
      <c r="W17" s="48"/>
      <c r="X17" s="49"/>
      <c r="Y17" s="48">
        <v>5.9</v>
      </c>
      <c r="Z17" s="45">
        <f t="shared" si="1"/>
        <v>4.4325000000000001</v>
      </c>
      <c r="AA17" s="45">
        <f t="shared" si="2"/>
        <v>3.3243749999999999</v>
      </c>
      <c r="AB17" s="45">
        <f t="shared" si="3"/>
        <v>5.5406250000000004</v>
      </c>
      <c r="AC17" s="46">
        <f t="shared" si="4"/>
        <v>3.9433333333333334</v>
      </c>
    </row>
    <row r="18" spans="1:29" ht="71.25" x14ac:dyDescent="0.2">
      <c r="A18" s="41">
        <f t="shared" si="0"/>
        <v>4</v>
      </c>
      <c r="B18" s="41">
        <v>9</v>
      </c>
      <c r="C18" s="42" t="s">
        <v>41</v>
      </c>
      <c r="D18" s="48">
        <v>9.9</v>
      </c>
      <c r="E18" s="48">
        <v>23</v>
      </c>
      <c r="F18" s="48">
        <v>10.1</v>
      </c>
      <c r="G18" s="48"/>
      <c r="H18" s="48"/>
      <c r="I18" s="48"/>
      <c r="J18" s="48"/>
      <c r="K18" s="48"/>
      <c r="L18" s="48"/>
      <c r="M18" s="48"/>
      <c r="N18" s="48"/>
      <c r="O18" s="48"/>
      <c r="P18" s="48"/>
      <c r="Q18" s="48">
        <v>10.9</v>
      </c>
      <c r="R18" s="48"/>
      <c r="S18" s="48"/>
      <c r="T18" s="48"/>
      <c r="U18" s="48"/>
      <c r="V18" s="48"/>
      <c r="W18" s="48"/>
      <c r="X18" s="49">
        <v>10.33</v>
      </c>
      <c r="Y18" s="48"/>
      <c r="Z18" s="45">
        <f t="shared" si="1"/>
        <v>12.846</v>
      </c>
      <c r="AA18" s="45">
        <f t="shared" si="2"/>
        <v>9.6344999999999992</v>
      </c>
      <c r="AB18" s="45">
        <f t="shared" si="3"/>
        <v>16.057500000000001</v>
      </c>
      <c r="AC18" s="46">
        <f t="shared" si="4"/>
        <v>10.307499999999999</v>
      </c>
    </row>
    <row r="19" spans="1:29" ht="57" x14ac:dyDescent="0.2">
      <c r="A19" s="41">
        <f t="shared" si="0"/>
        <v>3</v>
      </c>
      <c r="B19" s="41">
        <v>10</v>
      </c>
      <c r="C19" s="42" t="s">
        <v>87</v>
      </c>
      <c r="D19" s="48"/>
      <c r="E19" s="48">
        <v>78.5</v>
      </c>
      <c r="F19" s="48"/>
      <c r="G19" s="48"/>
      <c r="H19" s="48"/>
      <c r="I19" s="48"/>
      <c r="J19" s="48"/>
      <c r="K19" s="48"/>
      <c r="L19" s="48"/>
      <c r="M19" s="48"/>
      <c r="N19" s="48"/>
      <c r="O19" s="48">
        <v>82.78</v>
      </c>
      <c r="P19" s="48">
        <v>106.74</v>
      </c>
      <c r="Q19" s="48"/>
      <c r="R19" s="48"/>
      <c r="S19" s="48"/>
      <c r="T19" s="48"/>
      <c r="U19" s="48"/>
      <c r="V19" s="48"/>
      <c r="W19" s="48"/>
      <c r="X19" s="49"/>
      <c r="Y19" s="48"/>
      <c r="Z19" s="45">
        <f t="shared" si="1"/>
        <v>89.339999999999989</v>
      </c>
      <c r="AA19" s="45">
        <f t="shared" si="2"/>
        <v>67.004999999999995</v>
      </c>
      <c r="AB19" s="45">
        <f t="shared" si="3"/>
        <v>111.67499999999998</v>
      </c>
      <c r="AC19" s="46">
        <f t="shared" si="4"/>
        <v>89.339999999999989</v>
      </c>
    </row>
    <row r="20" spans="1:29" ht="71.25" x14ac:dyDescent="0.2">
      <c r="A20" s="41">
        <f t="shared" si="0"/>
        <v>3</v>
      </c>
      <c r="B20" s="41">
        <v>11</v>
      </c>
      <c r="C20" s="42" t="s">
        <v>88</v>
      </c>
      <c r="D20" s="48"/>
      <c r="E20" s="48">
        <v>66.400000000000006</v>
      </c>
      <c r="F20" s="48"/>
      <c r="G20" s="48"/>
      <c r="H20" s="48"/>
      <c r="I20" s="48"/>
      <c r="J20" s="48"/>
      <c r="K20" s="48"/>
      <c r="L20" s="48"/>
      <c r="M20" s="48"/>
      <c r="N20" s="48"/>
      <c r="O20" s="48">
        <v>80</v>
      </c>
      <c r="P20" s="48"/>
      <c r="Q20" s="48"/>
      <c r="R20" s="48">
        <v>122</v>
      </c>
      <c r="S20" s="48"/>
      <c r="T20" s="48"/>
      <c r="U20" s="48"/>
      <c r="V20" s="48"/>
      <c r="W20" s="48"/>
      <c r="X20" s="49"/>
      <c r="Y20" s="48">
        <v>70.39</v>
      </c>
      <c r="Z20" s="45">
        <f t="shared" si="1"/>
        <v>84.697499999999991</v>
      </c>
      <c r="AA20" s="45">
        <f t="shared" si="2"/>
        <v>63.523124999999993</v>
      </c>
      <c r="AB20" s="45">
        <f t="shared" si="3"/>
        <v>105.87187499999999</v>
      </c>
      <c r="AC20" s="46">
        <f t="shared" si="4"/>
        <v>72.263333333333335</v>
      </c>
    </row>
    <row r="21" spans="1:29" ht="114" x14ac:dyDescent="0.2">
      <c r="A21" s="41">
        <f t="shared" si="0"/>
        <v>3</v>
      </c>
      <c r="B21" s="41">
        <v>12</v>
      </c>
      <c r="C21" s="42" t="s">
        <v>44</v>
      </c>
      <c r="D21" s="48">
        <v>1.92</v>
      </c>
      <c r="E21" s="48">
        <v>1.74</v>
      </c>
      <c r="F21" s="48">
        <v>1.96</v>
      </c>
      <c r="G21" s="48"/>
      <c r="H21" s="48"/>
      <c r="I21" s="48"/>
      <c r="J21" s="48"/>
      <c r="K21" s="48"/>
      <c r="L21" s="48"/>
      <c r="M21" s="48"/>
      <c r="N21" s="48"/>
      <c r="O21" s="48"/>
      <c r="P21" s="48"/>
      <c r="Q21" s="48"/>
      <c r="R21" s="48"/>
      <c r="S21" s="48"/>
      <c r="T21" s="48"/>
      <c r="U21" s="48"/>
      <c r="V21" s="48"/>
      <c r="W21" s="48"/>
      <c r="X21" s="49"/>
      <c r="Y21" s="48"/>
      <c r="Z21" s="45">
        <f t="shared" si="1"/>
        <v>1.8733333333333333</v>
      </c>
      <c r="AA21" s="45">
        <f t="shared" si="2"/>
        <v>1.405</v>
      </c>
      <c r="AB21" s="45">
        <f t="shared" si="3"/>
        <v>2.3416666666666668</v>
      </c>
      <c r="AC21" s="46">
        <f t="shared" si="4"/>
        <v>1.8733333333333333</v>
      </c>
    </row>
    <row r="22" spans="1:29" ht="57" x14ac:dyDescent="0.2">
      <c r="A22" s="41">
        <f t="shared" si="0"/>
        <v>3</v>
      </c>
      <c r="B22" s="41">
        <v>13</v>
      </c>
      <c r="C22" s="42" t="s">
        <v>45</v>
      </c>
      <c r="D22" s="48">
        <v>0.74</v>
      </c>
      <c r="E22" s="48">
        <v>0.85</v>
      </c>
      <c r="F22" s="48">
        <v>0.75</v>
      </c>
      <c r="G22" s="48"/>
      <c r="H22" s="48"/>
      <c r="I22" s="48"/>
      <c r="J22" s="48"/>
      <c r="K22" s="48"/>
      <c r="L22" s="48"/>
      <c r="M22" s="48"/>
      <c r="N22" s="48"/>
      <c r="O22" s="48"/>
      <c r="P22" s="48"/>
      <c r="Q22" s="48"/>
      <c r="R22" s="48"/>
      <c r="S22" s="48"/>
      <c r="T22" s="48"/>
      <c r="U22" s="48"/>
      <c r="V22" s="48"/>
      <c r="W22" s="48"/>
      <c r="X22" s="49"/>
      <c r="Y22" s="48">
        <v>1.5</v>
      </c>
      <c r="Z22" s="45">
        <f t="shared" si="1"/>
        <v>0.96</v>
      </c>
      <c r="AA22" s="45">
        <f t="shared" si="2"/>
        <v>0.72</v>
      </c>
      <c r="AB22" s="45">
        <f t="shared" si="3"/>
        <v>1.2</v>
      </c>
      <c r="AC22" s="46">
        <f t="shared" si="4"/>
        <v>0.77999999999999992</v>
      </c>
    </row>
    <row r="23" spans="1:29" x14ac:dyDescent="0.2">
      <c r="A23" s="41">
        <f t="shared" si="0"/>
        <v>1</v>
      </c>
      <c r="B23" s="41">
        <v>14</v>
      </c>
      <c r="C23" s="42" t="s">
        <v>46</v>
      </c>
      <c r="D23" s="48">
        <v>7.8</v>
      </c>
      <c r="E23" s="48">
        <v>16</v>
      </c>
      <c r="F23" s="48">
        <v>7.96</v>
      </c>
      <c r="G23" s="48"/>
      <c r="H23" s="48"/>
      <c r="I23" s="48"/>
      <c r="J23" s="48"/>
      <c r="K23" s="48"/>
      <c r="L23" s="48"/>
      <c r="M23" s="48"/>
      <c r="N23" s="48"/>
      <c r="O23" s="48"/>
      <c r="P23" s="48"/>
      <c r="Q23" s="48"/>
      <c r="R23" s="48"/>
      <c r="S23" s="48">
        <v>29.9</v>
      </c>
      <c r="T23" s="48"/>
      <c r="U23" s="48">
        <v>24.27</v>
      </c>
      <c r="V23" s="48"/>
      <c r="W23" s="48"/>
      <c r="X23" s="49"/>
      <c r="Y23" s="48"/>
      <c r="Z23" s="45">
        <f t="shared" si="1"/>
        <v>17.186</v>
      </c>
      <c r="AA23" s="45">
        <f t="shared" si="2"/>
        <v>12.8895</v>
      </c>
      <c r="AB23" s="45">
        <f t="shared" si="3"/>
        <v>21.482500000000002</v>
      </c>
      <c r="AC23" s="46">
        <f t="shared" si="4"/>
        <v>16</v>
      </c>
    </row>
    <row r="24" spans="1:29" ht="28.5" x14ac:dyDescent="0.2">
      <c r="A24" s="41">
        <f t="shared" si="0"/>
        <v>3</v>
      </c>
      <c r="B24" s="41">
        <v>15</v>
      </c>
      <c r="C24" s="50" t="s">
        <v>89</v>
      </c>
      <c r="D24" s="48"/>
      <c r="E24" s="48">
        <v>4.0999999999999996</v>
      </c>
      <c r="F24" s="48"/>
      <c r="G24" s="48"/>
      <c r="H24" s="48"/>
      <c r="I24" s="48"/>
      <c r="J24" s="48"/>
      <c r="K24" s="48"/>
      <c r="L24" s="48"/>
      <c r="M24" s="48"/>
      <c r="N24" s="48"/>
      <c r="O24" s="48"/>
      <c r="P24" s="48"/>
      <c r="Q24" s="48"/>
      <c r="R24" s="48"/>
      <c r="S24" s="48"/>
      <c r="T24" s="48">
        <v>4.99</v>
      </c>
      <c r="U24" s="48"/>
      <c r="V24" s="48"/>
      <c r="W24" s="48"/>
      <c r="X24" s="49"/>
      <c r="Y24" s="48">
        <v>6.14</v>
      </c>
      <c r="Z24" s="45">
        <f t="shared" si="1"/>
        <v>5.0766666666666671</v>
      </c>
      <c r="AA24" s="45">
        <f t="shared" si="2"/>
        <v>3.8075000000000001</v>
      </c>
      <c r="AB24" s="45">
        <f t="shared" si="3"/>
        <v>6.3458333333333341</v>
      </c>
      <c r="AC24" s="46">
        <f t="shared" si="4"/>
        <v>5.0766666666666671</v>
      </c>
    </row>
    <row r="25" spans="1:29" ht="28.5" x14ac:dyDescent="0.2">
      <c r="A25" s="41">
        <f t="shared" si="0"/>
        <v>4</v>
      </c>
      <c r="B25" s="41">
        <v>16</v>
      </c>
      <c r="C25" s="42" t="s">
        <v>49</v>
      </c>
      <c r="D25" s="48">
        <v>2.2000000000000002</v>
      </c>
      <c r="E25" s="48"/>
      <c r="F25" s="48">
        <v>2.2400000000000002</v>
      </c>
      <c r="G25" s="48">
        <v>1.99</v>
      </c>
      <c r="H25" s="48">
        <v>2.73</v>
      </c>
      <c r="I25" s="48"/>
      <c r="J25" s="48"/>
      <c r="K25" s="48"/>
      <c r="L25" s="48"/>
      <c r="M25" s="48"/>
      <c r="N25" s="48"/>
      <c r="O25" s="48"/>
      <c r="P25" s="48"/>
      <c r="Q25" s="48"/>
      <c r="R25" s="48"/>
      <c r="S25" s="48"/>
      <c r="T25" s="48"/>
      <c r="U25" s="48"/>
      <c r="V25" s="48"/>
      <c r="W25" s="48"/>
      <c r="X25" s="49"/>
      <c r="Y25" s="48"/>
      <c r="Z25" s="45">
        <f t="shared" si="1"/>
        <v>2.29</v>
      </c>
      <c r="AA25" s="45">
        <f t="shared" si="2"/>
        <v>1.7175</v>
      </c>
      <c r="AB25" s="45">
        <f t="shared" si="3"/>
        <v>2.8624999999999998</v>
      </c>
      <c r="AC25" s="46">
        <f t="shared" si="4"/>
        <v>2.29</v>
      </c>
    </row>
    <row r="26" spans="1:29" ht="57" x14ac:dyDescent="0.2">
      <c r="A26" s="41">
        <f t="shared" si="0"/>
        <v>4</v>
      </c>
      <c r="B26" s="41">
        <v>17</v>
      </c>
      <c r="C26" s="42" t="s">
        <v>50</v>
      </c>
      <c r="D26" s="48">
        <v>2.96</v>
      </c>
      <c r="E26" s="48">
        <v>3.5</v>
      </c>
      <c r="F26" s="48">
        <v>3.02</v>
      </c>
      <c r="G26" s="48">
        <v>2.5</v>
      </c>
      <c r="H26" s="48"/>
      <c r="I26" s="48"/>
      <c r="J26" s="48"/>
      <c r="K26" s="48"/>
      <c r="L26" s="48"/>
      <c r="M26" s="48"/>
      <c r="N26" s="48"/>
      <c r="O26" s="48"/>
      <c r="P26" s="48"/>
      <c r="Q26" s="48"/>
      <c r="R26" s="48"/>
      <c r="S26" s="48"/>
      <c r="T26" s="48"/>
      <c r="U26" s="48"/>
      <c r="V26" s="48"/>
      <c r="W26" s="48"/>
      <c r="X26" s="49"/>
      <c r="Y26" s="48"/>
      <c r="Z26" s="45">
        <f t="shared" si="1"/>
        <v>2.9950000000000001</v>
      </c>
      <c r="AA26" s="45">
        <f t="shared" si="2"/>
        <v>2.2462499999999999</v>
      </c>
      <c r="AB26" s="45">
        <f t="shared" si="3"/>
        <v>3.7437500000000004</v>
      </c>
      <c r="AC26" s="46">
        <f t="shared" si="4"/>
        <v>2.9950000000000001</v>
      </c>
    </row>
    <row r="27" spans="1:29" x14ac:dyDescent="0.2">
      <c r="A27" s="41">
        <f t="shared" si="0"/>
        <v>3</v>
      </c>
      <c r="B27" s="41">
        <v>18</v>
      </c>
      <c r="C27" s="42" t="s">
        <v>51</v>
      </c>
      <c r="D27" s="48">
        <v>2.2000000000000002</v>
      </c>
      <c r="E27" s="48"/>
      <c r="F27" s="48">
        <v>2.2400000000000002</v>
      </c>
      <c r="G27" s="48"/>
      <c r="H27" s="48"/>
      <c r="I27" s="48"/>
      <c r="J27" s="48"/>
      <c r="K27" s="48"/>
      <c r="L27" s="48"/>
      <c r="M27" s="48"/>
      <c r="N27" s="48"/>
      <c r="O27" s="48"/>
      <c r="P27" s="48"/>
      <c r="Q27" s="48"/>
      <c r="R27" s="48"/>
      <c r="S27" s="48"/>
      <c r="T27" s="48"/>
      <c r="U27" s="48"/>
      <c r="V27" s="48"/>
      <c r="W27" s="48"/>
      <c r="X27" s="49"/>
      <c r="Y27" s="48">
        <v>2.5</v>
      </c>
      <c r="Z27" s="45">
        <f t="shared" si="1"/>
        <v>2.3133333333333335</v>
      </c>
      <c r="AA27" s="45">
        <f t="shared" si="2"/>
        <v>1.7350000000000001</v>
      </c>
      <c r="AB27" s="45">
        <f t="shared" si="3"/>
        <v>2.8916666666666666</v>
      </c>
      <c r="AC27" s="46">
        <f t="shared" si="4"/>
        <v>2.3133333333333335</v>
      </c>
    </row>
    <row r="28" spans="1:29" ht="28.5" x14ac:dyDescent="0.2">
      <c r="A28" s="41">
        <f t="shared" si="0"/>
        <v>4</v>
      </c>
      <c r="B28" s="41">
        <v>19</v>
      </c>
      <c r="C28" s="42" t="s">
        <v>52</v>
      </c>
      <c r="D28" s="48">
        <v>2.5</v>
      </c>
      <c r="E28" s="48"/>
      <c r="F28" s="48">
        <v>2.5499999999999998</v>
      </c>
      <c r="G28" s="48"/>
      <c r="H28" s="48"/>
      <c r="I28" s="48"/>
      <c r="J28" s="48">
        <v>3.55</v>
      </c>
      <c r="K28" s="48">
        <v>3.8</v>
      </c>
      <c r="L28" s="48"/>
      <c r="M28" s="48"/>
      <c r="N28" s="48"/>
      <c r="O28" s="48"/>
      <c r="P28" s="48"/>
      <c r="Q28" s="48"/>
      <c r="R28" s="48"/>
      <c r="S28" s="48"/>
      <c r="T28" s="48"/>
      <c r="U28" s="48"/>
      <c r="V28" s="48"/>
      <c r="W28" s="48"/>
      <c r="X28" s="49"/>
      <c r="Y28" s="48"/>
      <c r="Z28" s="45">
        <f t="shared" si="1"/>
        <v>3.0999999999999996</v>
      </c>
      <c r="AA28" s="45">
        <f t="shared" si="2"/>
        <v>2.3249999999999997</v>
      </c>
      <c r="AB28" s="45">
        <f t="shared" si="3"/>
        <v>3.8749999999999996</v>
      </c>
      <c r="AC28" s="46">
        <f t="shared" si="4"/>
        <v>3.0999999999999996</v>
      </c>
    </row>
    <row r="29" spans="1:29" x14ac:dyDescent="0.2">
      <c r="A29" s="41">
        <f t="shared" si="0"/>
        <v>4</v>
      </c>
      <c r="B29" s="41">
        <v>20</v>
      </c>
      <c r="C29" s="42" t="s">
        <v>53</v>
      </c>
      <c r="D29" s="48">
        <v>5.98</v>
      </c>
      <c r="E29" s="48">
        <v>4.0999999999999996</v>
      </c>
      <c r="F29" s="48">
        <v>6.1</v>
      </c>
      <c r="G29" s="48"/>
      <c r="H29" s="48"/>
      <c r="I29" s="48"/>
      <c r="J29" s="48"/>
      <c r="K29" s="48"/>
      <c r="L29" s="48"/>
      <c r="M29" s="48"/>
      <c r="N29" s="48"/>
      <c r="O29" s="48"/>
      <c r="P29" s="48"/>
      <c r="Q29" s="48"/>
      <c r="R29" s="48"/>
      <c r="S29" s="48"/>
      <c r="T29" s="48"/>
      <c r="U29" s="48"/>
      <c r="V29" s="48"/>
      <c r="W29" s="48"/>
      <c r="X29" s="49"/>
      <c r="Y29" s="48">
        <v>5.05</v>
      </c>
      <c r="Z29" s="45">
        <f t="shared" si="1"/>
        <v>5.3075000000000001</v>
      </c>
      <c r="AA29" s="45">
        <f t="shared" si="2"/>
        <v>3.9806249999999999</v>
      </c>
      <c r="AB29" s="45">
        <f t="shared" si="3"/>
        <v>6.6343750000000004</v>
      </c>
      <c r="AC29" s="46">
        <f t="shared" si="4"/>
        <v>5.3075000000000001</v>
      </c>
    </row>
    <row r="30" spans="1:29" x14ac:dyDescent="0.2">
      <c r="A30" s="41">
        <f t="shared" si="0"/>
        <v>3</v>
      </c>
      <c r="B30" s="41">
        <v>21</v>
      </c>
      <c r="C30" s="42" t="s">
        <v>54</v>
      </c>
      <c r="D30" s="48">
        <v>2.2000000000000002</v>
      </c>
      <c r="E30" s="48"/>
      <c r="F30" s="48">
        <v>2.2400000000000002</v>
      </c>
      <c r="G30" s="48"/>
      <c r="H30" s="48"/>
      <c r="I30" s="48"/>
      <c r="J30" s="48"/>
      <c r="K30" s="48"/>
      <c r="L30" s="48"/>
      <c r="M30" s="48"/>
      <c r="N30" s="48"/>
      <c r="O30" s="48"/>
      <c r="P30" s="48"/>
      <c r="Q30" s="48"/>
      <c r="R30" s="48"/>
      <c r="S30" s="48"/>
      <c r="T30" s="48"/>
      <c r="U30" s="48"/>
      <c r="V30" s="48"/>
      <c r="W30" s="48"/>
      <c r="X30" s="49"/>
      <c r="Y30" s="48">
        <v>1.99</v>
      </c>
      <c r="Z30" s="45">
        <f t="shared" si="1"/>
        <v>2.1433333333333335</v>
      </c>
      <c r="AA30" s="45">
        <f t="shared" si="2"/>
        <v>1.6075000000000002</v>
      </c>
      <c r="AB30" s="45">
        <f t="shared" si="3"/>
        <v>2.6791666666666671</v>
      </c>
      <c r="AC30" s="46">
        <f t="shared" si="4"/>
        <v>2.1433333333333335</v>
      </c>
    </row>
    <row r="31" spans="1:29" ht="28.5" x14ac:dyDescent="0.2">
      <c r="A31" s="41">
        <f t="shared" si="0"/>
        <v>3</v>
      </c>
      <c r="B31" s="41">
        <v>22</v>
      </c>
      <c r="C31" s="42" t="s">
        <v>55</v>
      </c>
      <c r="D31" s="48">
        <v>6.04</v>
      </c>
      <c r="E31" s="48">
        <v>7</v>
      </c>
      <c r="F31" s="48">
        <v>6.16</v>
      </c>
      <c r="G31" s="48"/>
      <c r="H31" s="48"/>
      <c r="I31" s="48"/>
      <c r="J31" s="48"/>
      <c r="K31" s="48"/>
      <c r="L31" s="48"/>
      <c r="M31" s="48"/>
      <c r="N31" s="48"/>
      <c r="O31" s="48"/>
      <c r="P31" s="48"/>
      <c r="Q31" s="48"/>
      <c r="R31" s="48"/>
      <c r="S31" s="48"/>
      <c r="T31" s="48"/>
      <c r="U31" s="48"/>
      <c r="V31" s="48"/>
      <c r="W31" s="48"/>
      <c r="X31" s="49"/>
      <c r="Y31" s="48"/>
      <c r="Z31" s="45">
        <f t="shared" si="1"/>
        <v>6.3999999999999995</v>
      </c>
      <c r="AA31" s="45">
        <f t="shared" si="2"/>
        <v>4.8</v>
      </c>
      <c r="AB31" s="45">
        <f t="shared" si="3"/>
        <v>7.9999999999999991</v>
      </c>
      <c r="AC31" s="46">
        <f t="shared" si="4"/>
        <v>6.3999999999999995</v>
      </c>
    </row>
    <row r="32" spans="1:29" x14ac:dyDescent="0.2">
      <c r="A32" s="41">
        <f t="shared" si="0"/>
        <v>3</v>
      </c>
      <c r="B32" s="41">
        <v>23</v>
      </c>
      <c r="C32" s="42" t="s">
        <v>56</v>
      </c>
      <c r="D32" s="48">
        <v>3.2</v>
      </c>
      <c r="E32" s="48">
        <v>3.75</v>
      </c>
      <c r="F32" s="48">
        <v>3.26</v>
      </c>
      <c r="G32" s="48"/>
      <c r="H32" s="48"/>
      <c r="I32" s="48"/>
      <c r="J32" s="48"/>
      <c r="K32" s="48"/>
      <c r="L32" s="48"/>
      <c r="M32" s="48"/>
      <c r="N32" s="48"/>
      <c r="O32" s="48"/>
      <c r="P32" s="48"/>
      <c r="Q32" s="48"/>
      <c r="R32" s="48"/>
      <c r="S32" s="48"/>
      <c r="T32" s="48"/>
      <c r="U32" s="48"/>
      <c r="V32" s="48"/>
      <c r="W32" s="48"/>
      <c r="X32" s="49"/>
      <c r="Y32" s="48"/>
      <c r="Z32" s="45">
        <f t="shared" si="1"/>
        <v>3.4033333333333338</v>
      </c>
      <c r="AA32" s="45">
        <f t="shared" si="2"/>
        <v>2.5525000000000002</v>
      </c>
      <c r="AB32" s="45">
        <f t="shared" si="3"/>
        <v>4.2541666666666673</v>
      </c>
      <c r="AC32" s="46">
        <f t="shared" si="4"/>
        <v>3.4033333333333338</v>
      </c>
    </row>
    <row r="33" spans="1:29" x14ac:dyDescent="0.2">
      <c r="A33" s="41">
        <f t="shared" si="0"/>
        <v>3</v>
      </c>
      <c r="B33" s="41">
        <v>24</v>
      </c>
      <c r="C33" s="42" t="s">
        <v>57</v>
      </c>
      <c r="D33" s="48">
        <v>0.3</v>
      </c>
      <c r="E33" s="48">
        <v>0.32</v>
      </c>
      <c r="F33" s="48">
        <v>0.31</v>
      </c>
      <c r="G33" s="48"/>
      <c r="H33" s="48"/>
      <c r="I33" s="48"/>
      <c r="J33" s="48"/>
      <c r="K33" s="48"/>
      <c r="L33" s="48"/>
      <c r="M33" s="48"/>
      <c r="N33" s="48"/>
      <c r="O33" s="48"/>
      <c r="P33" s="48"/>
      <c r="Q33" s="48"/>
      <c r="R33" s="48"/>
      <c r="S33" s="48"/>
      <c r="T33" s="48"/>
      <c r="U33" s="48"/>
      <c r="V33" s="48"/>
      <c r="W33" s="48"/>
      <c r="X33" s="49"/>
      <c r="Y33" s="48"/>
      <c r="Z33" s="45">
        <f t="shared" si="1"/>
        <v>0.31</v>
      </c>
      <c r="AA33" s="45">
        <f t="shared" si="2"/>
        <v>0.23249999999999998</v>
      </c>
      <c r="AB33" s="45">
        <f t="shared" si="3"/>
        <v>0.38750000000000001</v>
      </c>
      <c r="AC33" s="46">
        <f t="shared" si="4"/>
        <v>0.31</v>
      </c>
    </row>
  </sheetData>
  <conditionalFormatting sqref="D10:Y33">
    <cfRule type="cellIs" dxfId="2" priority="26" operator="lessThan">
      <formula>$AA10</formula>
    </cfRule>
    <cfRule type="cellIs" dxfId="1" priority="27" operator="greaterThan">
      <formula>$AB10</formula>
    </cfRule>
    <cfRule type="cellIs" dxfId="0" priority="28" operator="between">
      <formula>$AA10</formula>
      <formula>$AB10</formula>
    </cfRule>
  </conditionalFormatting>
  <pageMargins left="0.511811024" right="0.511811024" top="0.78740157499999996" bottom="0.78740157499999996" header="0.31496062000000002" footer="0.31496062000000002"/>
  <drawing r:id="rId1"/>
  <extLst>
    <ext xmlns:x14="http://schemas.microsoft.com/office/spreadsheetml/2009/9/main" uri="{78C0D931-6437-407d-A8EE-F0AAD7539E65}">
      <x14:conditionalFormattings>
        <x14:conditionalFormatting xmlns:xm="http://schemas.microsoft.com/office/excel/2006/main">
          <x14:cfRule type="iconSet" priority="25" id="{FDB0EFEC-A18E-47E4-B980-80F28435A9C0}">
            <x14:iconSet iconSet="3Symbols2" custom="1">
              <x14:cfvo type="percent">
                <xm:f>0</xm:f>
              </x14:cfvo>
              <x14:cfvo type="num">
                <xm:f>$AA$10</xm:f>
              </x14:cfvo>
              <x14:cfvo type="num">
                <xm:f>$AB$10</xm:f>
              </x14:cfvo>
              <x14:cfIcon iconSet="4Arrows" iconId="1"/>
              <x14:cfIcon iconSet="3Symbols2" iconId="2"/>
              <x14:cfIcon iconSet="3Symbols2" iconId="0"/>
            </x14:iconSet>
          </x14:cfRule>
          <xm:sqref>D10:Y10</xm:sqref>
        </x14:conditionalFormatting>
        <x14:conditionalFormatting xmlns:xm="http://schemas.microsoft.com/office/excel/2006/main">
          <x14:cfRule type="iconSet" priority="24" id="{DC92B7B6-091D-4D8D-8689-C3A6B2119A00}">
            <x14:iconSet iconSet="3Flags" custom="1">
              <x14:cfvo type="percent">
                <xm:f>0</xm:f>
              </x14:cfvo>
              <x14:cfvo type="num">
                <xm:f>0</xm:f>
              </x14:cfvo>
              <x14:cfvo type="num">
                <xm:f>3</xm:f>
              </x14:cfvo>
              <x14:cfIcon iconSet="3Flags" iconId="0"/>
              <x14:cfIcon iconSet="3Symbols2" iconId="0"/>
              <x14:cfIcon iconSet="3Symbols" iconId="2"/>
            </x14:iconSet>
          </x14:cfRule>
          <xm:sqref>A10:A33</xm:sqref>
        </x14:conditionalFormatting>
        <x14:conditionalFormatting xmlns:xm="http://schemas.microsoft.com/office/excel/2006/main">
          <x14:cfRule type="iconSet" priority="23" id="{E9A13E31-8F53-409A-8725-98B55D0FA1E3}">
            <x14:iconSet iconSet="3Symbols2" custom="1">
              <x14:cfvo type="percent">
                <xm:f>0</xm:f>
              </x14:cfvo>
              <x14:cfvo type="num">
                <xm:f>$AA$11</xm:f>
              </x14:cfvo>
              <x14:cfvo type="num">
                <xm:f>$AB$11</xm:f>
              </x14:cfvo>
              <x14:cfIcon iconSet="4Arrows" iconId="1"/>
              <x14:cfIcon iconSet="3Symbols2" iconId="2"/>
              <x14:cfIcon iconSet="3Symbols2" iconId="0"/>
            </x14:iconSet>
          </x14:cfRule>
          <xm:sqref>D11:Y11</xm:sqref>
        </x14:conditionalFormatting>
        <x14:conditionalFormatting xmlns:xm="http://schemas.microsoft.com/office/excel/2006/main">
          <x14:cfRule type="iconSet" priority="22" id="{50F6686B-577E-49FB-9148-F9344A037FCF}">
            <x14:iconSet iconSet="3Symbols2" custom="1">
              <x14:cfvo type="percent">
                <xm:f>0</xm:f>
              </x14:cfvo>
              <x14:cfvo type="num">
                <xm:f>$AA$12</xm:f>
              </x14:cfvo>
              <x14:cfvo type="num">
                <xm:f>$AB$12</xm:f>
              </x14:cfvo>
              <x14:cfIcon iconSet="4Arrows" iconId="1"/>
              <x14:cfIcon iconSet="3Symbols2" iconId="2"/>
              <x14:cfIcon iconSet="3Symbols2" iconId="0"/>
            </x14:iconSet>
          </x14:cfRule>
          <xm:sqref>D12:Y12</xm:sqref>
        </x14:conditionalFormatting>
        <x14:conditionalFormatting xmlns:xm="http://schemas.microsoft.com/office/excel/2006/main">
          <x14:cfRule type="iconSet" priority="21" id="{53CD74B1-2E35-4C7B-A587-ED0F4DA63249}">
            <x14:iconSet iconSet="3Symbols2" custom="1">
              <x14:cfvo type="percent">
                <xm:f>0</xm:f>
              </x14:cfvo>
              <x14:cfvo type="num">
                <xm:f>$AA$13</xm:f>
              </x14:cfvo>
              <x14:cfvo type="num">
                <xm:f>$AB$13</xm:f>
              </x14:cfvo>
              <x14:cfIcon iconSet="4Arrows" iconId="1"/>
              <x14:cfIcon iconSet="3Symbols2" iconId="2"/>
              <x14:cfIcon iconSet="3Symbols2" iconId="0"/>
            </x14:iconSet>
          </x14:cfRule>
          <xm:sqref>D13:Y13</xm:sqref>
        </x14:conditionalFormatting>
        <x14:conditionalFormatting xmlns:xm="http://schemas.microsoft.com/office/excel/2006/main">
          <x14:cfRule type="iconSet" priority="20" id="{199A67E3-13DF-4712-80F8-31267838A72C}">
            <x14:iconSet iconSet="3Symbols2" custom="1">
              <x14:cfvo type="percent">
                <xm:f>0</xm:f>
              </x14:cfvo>
              <x14:cfvo type="num">
                <xm:f>$AA$14</xm:f>
              </x14:cfvo>
              <x14:cfvo type="num">
                <xm:f>$AB$14</xm:f>
              </x14:cfvo>
              <x14:cfIcon iconSet="4Arrows" iconId="1"/>
              <x14:cfIcon iconSet="3Symbols2" iconId="2"/>
              <x14:cfIcon iconSet="3Symbols2" iconId="0"/>
            </x14:iconSet>
          </x14:cfRule>
          <xm:sqref>D14:Y14</xm:sqref>
        </x14:conditionalFormatting>
        <x14:conditionalFormatting xmlns:xm="http://schemas.microsoft.com/office/excel/2006/main">
          <x14:cfRule type="iconSet" priority="19" id="{5B931B98-FF64-44A1-A1DF-0342D76262A9}">
            <x14:iconSet iconSet="3Symbols2" custom="1">
              <x14:cfvo type="percent">
                <xm:f>0</xm:f>
              </x14:cfvo>
              <x14:cfvo type="num">
                <xm:f>$AA$15</xm:f>
              </x14:cfvo>
              <x14:cfvo type="num">
                <xm:f>$AB$15</xm:f>
              </x14:cfvo>
              <x14:cfIcon iconSet="4Arrows" iconId="1"/>
              <x14:cfIcon iconSet="3Symbols2" iconId="2"/>
              <x14:cfIcon iconSet="3Symbols2" iconId="0"/>
            </x14:iconSet>
          </x14:cfRule>
          <xm:sqref>D15:Y15</xm:sqref>
        </x14:conditionalFormatting>
        <x14:conditionalFormatting xmlns:xm="http://schemas.microsoft.com/office/excel/2006/main">
          <x14:cfRule type="iconSet" priority="18" id="{DF663639-3718-4984-B00D-B3F86E6E61DD}">
            <x14:iconSet iconSet="3Symbols2" custom="1">
              <x14:cfvo type="percent">
                <xm:f>0</xm:f>
              </x14:cfvo>
              <x14:cfvo type="num">
                <xm:f>$AA$16</xm:f>
              </x14:cfvo>
              <x14:cfvo type="num">
                <xm:f>$AB$16</xm:f>
              </x14:cfvo>
              <x14:cfIcon iconSet="4Arrows" iconId="1"/>
              <x14:cfIcon iconSet="3Symbols2" iconId="2"/>
              <x14:cfIcon iconSet="3Symbols2" iconId="0"/>
            </x14:iconSet>
          </x14:cfRule>
          <xm:sqref>D16:Y16</xm:sqref>
        </x14:conditionalFormatting>
        <x14:conditionalFormatting xmlns:xm="http://schemas.microsoft.com/office/excel/2006/main">
          <x14:cfRule type="iconSet" priority="17" id="{D07FFB6D-1FCB-40C6-A895-EC77289CBE36}">
            <x14:iconSet iconSet="3Symbols2" custom="1">
              <x14:cfvo type="percent">
                <xm:f>0</xm:f>
              </x14:cfvo>
              <x14:cfvo type="num">
                <xm:f>$AA$17</xm:f>
              </x14:cfvo>
              <x14:cfvo type="num">
                <xm:f>$AB$17</xm:f>
              </x14:cfvo>
              <x14:cfIcon iconSet="4Arrows" iconId="1"/>
              <x14:cfIcon iconSet="3Symbols2" iconId="2"/>
              <x14:cfIcon iconSet="3Symbols2" iconId="0"/>
            </x14:iconSet>
          </x14:cfRule>
          <xm:sqref>D17:Y17</xm:sqref>
        </x14:conditionalFormatting>
        <x14:conditionalFormatting xmlns:xm="http://schemas.microsoft.com/office/excel/2006/main">
          <x14:cfRule type="iconSet" priority="16" id="{5F6D4393-FD94-4E9B-BC4F-682D96405942}">
            <x14:iconSet iconSet="3Symbols2" custom="1">
              <x14:cfvo type="percent">
                <xm:f>0</xm:f>
              </x14:cfvo>
              <x14:cfvo type="num">
                <xm:f>$AA$18</xm:f>
              </x14:cfvo>
              <x14:cfvo type="num">
                <xm:f>$AB$18</xm:f>
              </x14:cfvo>
              <x14:cfIcon iconSet="4Arrows" iconId="1"/>
              <x14:cfIcon iconSet="3Symbols2" iconId="2"/>
              <x14:cfIcon iconSet="3Symbols2" iconId="0"/>
            </x14:iconSet>
          </x14:cfRule>
          <xm:sqref>D18:Y18</xm:sqref>
        </x14:conditionalFormatting>
        <x14:conditionalFormatting xmlns:xm="http://schemas.microsoft.com/office/excel/2006/main">
          <x14:cfRule type="iconSet" priority="15" id="{E24E0570-AB35-4028-B9AC-EF92707CF58E}">
            <x14:iconSet iconSet="3Symbols2" custom="1">
              <x14:cfvo type="percent">
                <xm:f>0</xm:f>
              </x14:cfvo>
              <x14:cfvo type="num">
                <xm:f>$AA$19</xm:f>
              </x14:cfvo>
              <x14:cfvo type="num">
                <xm:f>$AB$19</xm:f>
              </x14:cfvo>
              <x14:cfIcon iconSet="4Arrows" iconId="1"/>
              <x14:cfIcon iconSet="3Symbols2" iconId="2"/>
              <x14:cfIcon iconSet="3Symbols2" iconId="0"/>
            </x14:iconSet>
          </x14:cfRule>
          <xm:sqref>D19:Y19</xm:sqref>
        </x14:conditionalFormatting>
        <x14:conditionalFormatting xmlns:xm="http://schemas.microsoft.com/office/excel/2006/main">
          <x14:cfRule type="iconSet" priority="14" id="{B48DA6E0-FF30-4F27-9E8C-29608BDD2E0A}">
            <x14:iconSet iconSet="3Symbols2" custom="1">
              <x14:cfvo type="percent">
                <xm:f>0</xm:f>
              </x14:cfvo>
              <x14:cfvo type="num">
                <xm:f>$AA$20</xm:f>
              </x14:cfvo>
              <x14:cfvo type="num">
                <xm:f>$AB$20</xm:f>
              </x14:cfvo>
              <x14:cfIcon iconSet="4Arrows" iconId="1"/>
              <x14:cfIcon iconSet="3Symbols2" iconId="2"/>
              <x14:cfIcon iconSet="3Symbols2" iconId="0"/>
            </x14:iconSet>
          </x14:cfRule>
          <xm:sqref>D20:Y20</xm:sqref>
        </x14:conditionalFormatting>
        <x14:conditionalFormatting xmlns:xm="http://schemas.microsoft.com/office/excel/2006/main">
          <x14:cfRule type="iconSet" priority="13" id="{7CD43ED8-6F68-4E19-B1C3-BFD6FCBB08EF}">
            <x14:iconSet iconSet="3Symbols2" custom="1">
              <x14:cfvo type="percent">
                <xm:f>0</xm:f>
              </x14:cfvo>
              <x14:cfvo type="num">
                <xm:f>$AA$21</xm:f>
              </x14:cfvo>
              <x14:cfvo type="num">
                <xm:f>$AB$21</xm:f>
              </x14:cfvo>
              <x14:cfIcon iconSet="4Arrows" iconId="1"/>
              <x14:cfIcon iconSet="3Symbols2" iconId="2"/>
              <x14:cfIcon iconSet="3Symbols2" iconId="0"/>
            </x14:iconSet>
          </x14:cfRule>
          <xm:sqref>D21:Y21</xm:sqref>
        </x14:conditionalFormatting>
        <x14:conditionalFormatting xmlns:xm="http://schemas.microsoft.com/office/excel/2006/main">
          <x14:cfRule type="iconSet" priority="12" id="{5763382E-CD75-4E3B-95D9-BF65766DF14B}">
            <x14:iconSet iconSet="3Symbols2" custom="1">
              <x14:cfvo type="percent">
                <xm:f>0</xm:f>
              </x14:cfvo>
              <x14:cfvo type="num">
                <xm:f>$AA$22</xm:f>
              </x14:cfvo>
              <x14:cfvo type="num">
                <xm:f>$AB$22</xm:f>
              </x14:cfvo>
              <x14:cfIcon iconSet="4Arrows" iconId="1"/>
              <x14:cfIcon iconSet="3Symbols2" iconId="2"/>
              <x14:cfIcon iconSet="3Symbols2" iconId="0"/>
            </x14:iconSet>
          </x14:cfRule>
          <xm:sqref>D22:Y22</xm:sqref>
        </x14:conditionalFormatting>
        <x14:conditionalFormatting xmlns:xm="http://schemas.microsoft.com/office/excel/2006/main">
          <x14:cfRule type="iconSet" priority="11" id="{655121FC-8E48-430C-9572-6C3A17725AC8}">
            <x14:iconSet iconSet="3Symbols2" custom="1">
              <x14:cfvo type="percent">
                <xm:f>0</xm:f>
              </x14:cfvo>
              <x14:cfvo type="num">
                <xm:f>$AA$23</xm:f>
              </x14:cfvo>
              <x14:cfvo type="num">
                <xm:f>$AB$23</xm:f>
              </x14:cfvo>
              <x14:cfIcon iconSet="4Arrows" iconId="1"/>
              <x14:cfIcon iconSet="3Symbols2" iconId="2"/>
              <x14:cfIcon iconSet="3Symbols2" iconId="0"/>
            </x14:iconSet>
          </x14:cfRule>
          <xm:sqref>D23:Y23</xm:sqref>
        </x14:conditionalFormatting>
        <x14:conditionalFormatting xmlns:xm="http://schemas.microsoft.com/office/excel/2006/main">
          <x14:cfRule type="iconSet" priority="10" id="{184EC45A-9AFE-41A2-8CE8-FC2CFE77A82E}">
            <x14:iconSet iconSet="3Symbols2" custom="1">
              <x14:cfvo type="percent">
                <xm:f>0</xm:f>
              </x14:cfvo>
              <x14:cfvo type="num">
                <xm:f>$AA$24</xm:f>
              </x14:cfvo>
              <x14:cfvo type="num">
                <xm:f>$AB$24</xm:f>
              </x14:cfvo>
              <x14:cfIcon iconSet="4Arrows" iconId="1"/>
              <x14:cfIcon iconSet="3Symbols2" iconId="2"/>
              <x14:cfIcon iconSet="3Symbols2" iconId="0"/>
            </x14:iconSet>
          </x14:cfRule>
          <xm:sqref>D24:Y24</xm:sqref>
        </x14:conditionalFormatting>
        <x14:conditionalFormatting xmlns:xm="http://schemas.microsoft.com/office/excel/2006/main">
          <x14:cfRule type="iconSet" priority="9" id="{4B17DEFA-E6C8-4AF1-8D63-AAA9442DDD3C}">
            <x14:iconSet iconSet="3Symbols2" custom="1">
              <x14:cfvo type="percent">
                <xm:f>0</xm:f>
              </x14:cfvo>
              <x14:cfvo type="num">
                <xm:f>$AA$25</xm:f>
              </x14:cfvo>
              <x14:cfvo type="num">
                <xm:f>$AB$25</xm:f>
              </x14:cfvo>
              <x14:cfIcon iconSet="4Arrows" iconId="1"/>
              <x14:cfIcon iconSet="3Symbols2" iconId="2"/>
              <x14:cfIcon iconSet="3Symbols2" iconId="0"/>
            </x14:iconSet>
          </x14:cfRule>
          <xm:sqref>D25:Y25</xm:sqref>
        </x14:conditionalFormatting>
        <x14:conditionalFormatting xmlns:xm="http://schemas.microsoft.com/office/excel/2006/main">
          <x14:cfRule type="iconSet" priority="8" id="{76AE4BFC-D8A6-4721-82A9-5936615C2BFA}">
            <x14:iconSet iconSet="3Symbols2" custom="1">
              <x14:cfvo type="percent">
                <xm:f>0</xm:f>
              </x14:cfvo>
              <x14:cfvo type="num">
                <xm:f>$AA$26</xm:f>
              </x14:cfvo>
              <x14:cfvo type="num">
                <xm:f>$AB$26</xm:f>
              </x14:cfvo>
              <x14:cfIcon iconSet="4Arrows" iconId="1"/>
              <x14:cfIcon iconSet="3Symbols2" iconId="2"/>
              <x14:cfIcon iconSet="3Symbols2" iconId="0"/>
            </x14:iconSet>
          </x14:cfRule>
          <xm:sqref>D26:Y26</xm:sqref>
        </x14:conditionalFormatting>
        <x14:conditionalFormatting xmlns:xm="http://schemas.microsoft.com/office/excel/2006/main">
          <x14:cfRule type="iconSet" priority="7" id="{C218A334-7273-4BB5-91CD-B08AE9B3E718}">
            <x14:iconSet iconSet="3Symbols2" custom="1">
              <x14:cfvo type="percent">
                <xm:f>0</xm:f>
              </x14:cfvo>
              <x14:cfvo type="num">
                <xm:f>$AA$27</xm:f>
              </x14:cfvo>
              <x14:cfvo type="num">
                <xm:f>$AB$27</xm:f>
              </x14:cfvo>
              <x14:cfIcon iconSet="4Arrows" iconId="1"/>
              <x14:cfIcon iconSet="3Symbols2" iconId="2"/>
              <x14:cfIcon iconSet="3Symbols2" iconId="0"/>
            </x14:iconSet>
          </x14:cfRule>
          <xm:sqref>D27:Y27</xm:sqref>
        </x14:conditionalFormatting>
        <x14:conditionalFormatting xmlns:xm="http://schemas.microsoft.com/office/excel/2006/main">
          <x14:cfRule type="iconSet" priority="6" id="{2BAB204D-51C5-43F4-8857-3D9D8A6BC890}">
            <x14:iconSet iconSet="3Symbols2" custom="1">
              <x14:cfvo type="percent">
                <xm:f>0</xm:f>
              </x14:cfvo>
              <x14:cfvo type="num">
                <xm:f>$AA$28</xm:f>
              </x14:cfvo>
              <x14:cfvo type="num">
                <xm:f>$AB$28</xm:f>
              </x14:cfvo>
              <x14:cfIcon iconSet="4Arrows" iconId="1"/>
              <x14:cfIcon iconSet="3Symbols2" iconId="2"/>
              <x14:cfIcon iconSet="3Symbols2" iconId="0"/>
            </x14:iconSet>
          </x14:cfRule>
          <xm:sqref>D28:Y28</xm:sqref>
        </x14:conditionalFormatting>
        <x14:conditionalFormatting xmlns:xm="http://schemas.microsoft.com/office/excel/2006/main">
          <x14:cfRule type="iconSet" priority="5" id="{4DF6B15A-7662-4B0F-A29F-8ED6324B04F7}">
            <x14:iconSet iconSet="3Symbols2" custom="1">
              <x14:cfvo type="percent">
                <xm:f>0</xm:f>
              </x14:cfvo>
              <x14:cfvo type="num">
                <xm:f>$AA$29</xm:f>
              </x14:cfvo>
              <x14:cfvo type="num">
                <xm:f>$AB$29</xm:f>
              </x14:cfvo>
              <x14:cfIcon iconSet="4Arrows" iconId="1"/>
              <x14:cfIcon iconSet="3Symbols2" iconId="2"/>
              <x14:cfIcon iconSet="3Symbols2" iconId="0"/>
            </x14:iconSet>
          </x14:cfRule>
          <xm:sqref>D29:Y29</xm:sqref>
        </x14:conditionalFormatting>
        <x14:conditionalFormatting xmlns:xm="http://schemas.microsoft.com/office/excel/2006/main">
          <x14:cfRule type="iconSet" priority="4" id="{2F71E505-B918-4525-A8A8-5AA16B522EC3}">
            <x14:iconSet iconSet="3Symbols2" custom="1">
              <x14:cfvo type="percent">
                <xm:f>0</xm:f>
              </x14:cfvo>
              <x14:cfvo type="num">
                <xm:f>$AA$30</xm:f>
              </x14:cfvo>
              <x14:cfvo type="num">
                <xm:f>$AB$30</xm:f>
              </x14:cfvo>
              <x14:cfIcon iconSet="4Arrows" iconId="1"/>
              <x14:cfIcon iconSet="3Symbols2" iconId="2"/>
              <x14:cfIcon iconSet="3Symbols2" iconId="0"/>
            </x14:iconSet>
          </x14:cfRule>
          <xm:sqref>D30:Y30</xm:sqref>
        </x14:conditionalFormatting>
        <x14:conditionalFormatting xmlns:xm="http://schemas.microsoft.com/office/excel/2006/main">
          <x14:cfRule type="iconSet" priority="3" id="{9A4F1431-AF92-42B1-BD81-9EA758741586}">
            <x14:iconSet iconSet="3Symbols2" custom="1">
              <x14:cfvo type="percent">
                <xm:f>0</xm:f>
              </x14:cfvo>
              <x14:cfvo type="num">
                <xm:f>$AA$31</xm:f>
              </x14:cfvo>
              <x14:cfvo type="num">
                <xm:f>$AB$31</xm:f>
              </x14:cfvo>
              <x14:cfIcon iconSet="4Arrows" iconId="1"/>
              <x14:cfIcon iconSet="3Symbols2" iconId="2"/>
              <x14:cfIcon iconSet="3Symbols2" iconId="0"/>
            </x14:iconSet>
          </x14:cfRule>
          <xm:sqref>D31:Y31</xm:sqref>
        </x14:conditionalFormatting>
        <x14:conditionalFormatting xmlns:xm="http://schemas.microsoft.com/office/excel/2006/main">
          <x14:cfRule type="iconSet" priority="2" id="{C09D578F-6B89-4606-92A8-94CAF8FC9584}">
            <x14:iconSet iconSet="3Symbols2" custom="1">
              <x14:cfvo type="percent">
                <xm:f>0</xm:f>
              </x14:cfvo>
              <x14:cfvo type="num">
                <xm:f>$AA$32</xm:f>
              </x14:cfvo>
              <x14:cfvo type="num">
                <xm:f>$AB$32</xm:f>
              </x14:cfvo>
              <x14:cfIcon iconSet="4Arrows" iconId="1"/>
              <x14:cfIcon iconSet="3Symbols2" iconId="2"/>
              <x14:cfIcon iconSet="3Symbols2" iconId="0"/>
            </x14:iconSet>
          </x14:cfRule>
          <xm:sqref>D32:Y32</xm:sqref>
        </x14:conditionalFormatting>
        <x14:conditionalFormatting xmlns:xm="http://schemas.microsoft.com/office/excel/2006/main">
          <x14:cfRule type="iconSet" priority="1" id="{1C57D0D1-F214-4C6E-8445-F22649BDB467}">
            <x14:iconSet iconSet="3Symbols2" custom="1">
              <x14:cfvo type="percent">
                <xm:f>0</xm:f>
              </x14:cfvo>
              <x14:cfvo type="num">
                <xm:f>$AA$33</xm:f>
              </x14:cfvo>
              <x14:cfvo type="num">
                <xm:f>$AB$33</xm:f>
              </x14:cfvo>
              <x14:cfIcon iconSet="4Arrows" iconId="1"/>
              <x14:cfIcon iconSet="3Symbols2" iconId="2"/>
              <x14:cfIcon iconSet="3Symbols2" iconId="0"/>
            </x14:iconSet>
          </x14:cfRule>
          <xm:sqref>D33:Y33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BD181-7FD2-4065-AE64-FB7A73E1DFD7}">
  <dimension ref="A1:M20"/>
  <sheetViews>
    <sheetView showGridLines="0" workbookViewId="0">
      <selection activeCell="E17" sqref="E17"/>
    </sheetView>
  </sheetViews>
  <sheetFormatPr defaultRowHeight="15" x14ac:dyDescent="0.25"/>
  <cols>
    <col min="1" max="1" width="5.85546875" customWidth="1"/>
    <col min="2" max="2" width="18.42578125" customWidth="1"/>
    <col min="3" max="3" width="17.28515625" customWidth="1"/>
    <col min="4" max="4" width="13.7109375" customWidth="1"/>
    <col min="5" max="7" width="12.7109375" customWidth="1"/>
    <col min="8" max="8" width="11.85546875" customWidth="1"/>
    <col min="9" max="9" width="12.7109375" customWidth="1"/>
    <col min="10" max="10" width="13.85546875" customWidth="1"/>
    <col min="11" max="11" width="14.85546875" customWidth="1"/>
    <col min="12" max="12" width="13.85546875" customWidth="1"/>
    <col min="13" max="13" width="15.85546875" customWidth="1"/>
  </cols>
  <sheetData>
    <row r="1" spans="1:13" ht="15" customHeight="1" thickBot="1" x14ac:dyDescent="0.3">
      <c r="A1" s="212" t="s">
        <v>93</v>
      </c>
      <c r="B1" s="213"/>
      <c r="C1" s="213"/>
      <c r="D1" s="213"/>
      <c r="E1" s="213"/>
      <c r="F1" s="213"/>
      <c r="G1" s="213"/>
      <c r="H1" s="213"/>
      <c r="I1" s="213"/>
      <c r="J1" s="213"/>
      <c r="K1" s="213"/>
      <c r="L1" s="213"/>
      <c r="M1" s="214"/>
    </row>
    <row r="2" spans="1:13" x14ac:dyDescent="0.25">
      <c r="A2" s="59"/>
      <c r="B2" s="60"/>
      <c r="C2" s="60"/>
      <c r="D2" s="60"/>
      <c r="E2" s="60"/>
      <c r="F2" s="60"/>
      <c r="G2" s="60"/>
      <c r="H2" s="60"/>
      <c r="I2" s="60"/>
    </row>
    <row r="3" spans="1:13" ht="21" x14ac:dyDescent="0.25">
      <c r="A3" s="206"/>
      <c r="B3" s="206"/>
      <c r="C3" s="206"/>
      <c r="D3" s="206"/>
      <c r="E3" s="206"/>
      <c r="F3" s="206"/>
      <c r="G3" s="206"/>
      <c r="H3" s="206"/>
      <c r="I3" s="206"/>
    </row>
    <row r="4" spans="1:13" ht="31.5" customHeight="1" x14ac:dyDescent="0.25">
      <c r="A4" s="207" t="s">
        <v>112</v>
      </c>
      <c r="B4" s="207"/>
      <c r="C4" s="207"/>
      <c r="D4" s="208" t="s">
        <v>94</v>
      </c>
      <c r="E4" s="208"/>
      <c r="F4" s="209" t="s">
        <v>110</v>
      </c>
      <c r="G4" s="209"/>
      <c r="H4" s="210" t="s">
        <v>111</v>
      </c>
      <c r="I4" s="210"/>
      <c r="J4" s="209" t="s">
        <v>109</v>
      </c>
      <c r="K4" s="209"/>
      <c r="L4" s="205" t="s">
        <v>95</v>
      </c>
      <c r="M4" s="205"/>
    </row>
    <row r="5" spans="1:13" x14ac:dyDescent="0.25">
      <c r="A5" s="207" t="s">
        <v>96</v>
      </c>
      <c r="B5" s="207"/>
      <c r="C5" s="207"/>
      <c r="D5" s="208" t="s">
        <v>97</v>
      </c>
      <c r="E5" s="208"/>
      <c r="F5" s="203" t="s">
        <v>98</v>
      </c>
      <c r="G5" s="204"/>
      <c r="H5" s="203" t="s">
        <v>98</v>
      </c>
      <c r="I5" s="204"/>
      <c r="J5" s="203" t="s">
        <v>98</v>
      </c>
      <c r="K5" s="204"/>
      <c r="L5" s="205" t="s">
        <v>99</v>
      </c>
      <c r="M5" s="205"/>
    </row>
    <row r="6" spans="1:13" x14ac:dyDescent="0.25">
      <c r="A6" s="61"/>
      <c r="B6" s="61"/>
      <c r="C6" s="61"/>
      <c r="D6" s="62" t="s">
        <v>100</v>
      </c>
      <c r="E6" s="62" t="s">
        <v>101</v>
      </c>
      <c r="F6" s="62" t="s">
        <v>100</v>
      </c>
      <c r="G6" s="62" t="s">
        <v>101</v>
      </c>
      <c r="H6" s="62" t="s">
        <v>100</v>
      </c>
      <c r="I6" s="62" t="s">
        <v>101</v>
      </c>
      <c r="J6" s="62" t="s">
        <v>100</v>
      </c>
      <c r="K6" s="62" t="s">
        <v>101</v>
      </c>
      <c r="L6" s="63" t="s">
        <v>100</v>
      </c>
      <c r="M6" s="63" t="s">
        <v>101</v>
      </c>
    </row>
    <row r="7" spans="1:13" x14ac:dyDescent="0.25">
      <c r="A7" s="215">
        <v>1</v>
      </c>
      <c r="B7" s="217" t="s">
        <v>108</v>
      </c>
      <c r="C7" s="53" t="s">
        <v>102</v>
      </c>
      <c r="D7" s="64">
        <v>43</v>
      </c>
      <c r="E7" s="64">
        <f>SUM(18*D7)</f>
        <v>774</v>
      </c>
      <c r="F7" s="64">
        <v>140</v>
      </c>
      <c r="G7" s="64">
        <f>SUM(18*F7)</f>
        <v>2520</v>
      </c>
      <c r="H7" s="64">
        <v>131.66999999999999</v>
      </c>
      <c r="I7" s="64">
        <f>SUM(18*H7)</f>
        <v>2370.06</v>
      </c>
      <c r="J7" s="64">
        <v>130.84</v>
      </c>
      <c r="K7" s="64">
        <f>SUM(18*J7)</f>
        <v>2355.12</v>
      </c>
      <c r="L7" s="65">
        <v>100</v>
      </c>
      <c r="M7" s="66">
        <f>SUM(18*L7)</f>
        <v>1800</v>
      </c>
    </row>
    <row r="8" spans="1:13" x14ac:dyDescent="0.25">
      <c r="A8" s="215"/>
      <c r="B8" s="217"/>
      <c r="C8" s="53" t="s">
        <v>114</v>
      </c>
      <c r="D8" s="64">
        <v>31.79</v>
      </c>
      <c r="E8" s="64">
        <f>SUM(32*D8)</f>
        <v>1017.28</v>
      </c>
      <c r="F8" s="64">
        <v>140</v>
      </c>
      <c r="G8" s="64">
        <f>SUM(32*F8)</f>
        <v>4480</v>
      </c>
      <c r="H8" s="64">
        <v>122.08</v>
      </c>
      <c r="I8" s="64">
        <f>SUM(32*H8)</f>
        <v>3906.56</v>
      </c>
      <c r="J8" s="64">
        <v>123.75</v>
      </c>
      <c r="K8" s="64">
        <f>SUM(32*J8)</f>
        <v>3960</v>
      </c>
      <c r="L8" s="66">
        <v>100</v>
      </c>
      <c r="M8" s="66">
        <f>SUM(32*L8)</f>
        <v>3200</v>
      </c>
    </row>
    <row r="9" spans="1:13" ht="15.75" thickBot="1" x14ac:dyDescent="0.3">
      <c r="A9" s="215"/>
      <c r="B9" s="218"/>
      <c r="C9" s="67" t="s">
        <v>113</v>
      </c>
      <c r="D9" s="68">
        <v>0</v>
      </c>
      <c r="E9" s="68">
        <f>SUM(1*D9)</f>
        <v>0</v>
      </c>
      <c r="F9" s="68">
        <v>140</v>
      </c>
      <c r="G9" s="68">
        <f>SUM(1*F9)</f>
        <v>140</v>
      </c>
      <c r="H9" s="68">
        <v>122.08</v>
      </c>
      <c r="I9" s="68">
        <f>SUM(1*H9)</f>
        <v>122.08</v>
      </c>
      <c r="J9" s="68">
        <v>123.75</v>
      </c>
      <c r="K9" s="68">
        <f>SUM(1*J9)</f>
        <v>123.75</v>
      </c>
      <c r="L9" s="69">
        <v>100</v>
      </c>
      <c r="M9" s="69">
        <f>SUM(1*L9)</f>
        <v>100</v>
      </c>
    </row>
    <row r="10" spans="1:13" ht="15.75" thickBot="1" x14ac:dyDescent="0.3">
      <c r="A10" s="216"/>
      <c r="B10" s="219" t="s">
        <v>103</v>
      </c>
      <c r="C10" s="220"/>
      <c r="D10" s="70">
        <f t="shared" ref="D10:L10" si="0">SUM(D7:D9)</f>
        <v>74.789999999999992</v>
      </c>
      <c r="E10" s="71">
        <f t="shared" si="0"/>
        <v>1791.28</v>
      </c>
      <c r="F10" s="72">
        <f>SUM(F6:F8)</f>
        <v>280</v>
      </c>
      <c r="G10" s="73">
        <f t="shared" si="0"/>
        <v>7140</v>
      </c>
      <c r="H10" s="74">
        <f t="shared" si="0"/>
        <v>375.83</v>
      </c>
      <c r="I10" s="74">
        <f t="shared" si="0"/>
        <v>6398.7</v>
      </c>
      <c r="J10" s="74">
        <f t="shared" si="0"/>
        <v>378.34000000000003</v>
      </c>
      <c r="K10" s="74">
        <f t="shared" si="0"/>
        <v>6438.87</v>
      </c>
      <c r="L10" s="75">
        <f t="shared" si="0"/>
        <v>300</v>
      </c>
      <c r="M10" s="76">
        <f>SUM(M7:M9)</f>
        <v>5100</v>
      </c>
    </row>
    <row r="11" spans="1:13" x14ac:dyDescent="0.25">
      <c r="F11" s="77"/>
    </row>
    <row r="12" spans="1:13" ht="25.5" x14ac:dyDescent="0.25">
      <c r="A12" s="78" t="s">
        <v>104</v>
      </c>
      <c r="B12" s="78" t="s">
        <v>105</v>
      </c>
      <c r="C12" s="78" t="s">
        <v>106</v>
      </c>
      <c r="D12" s="79" t="s">
        <v>117</v>
      </c>
      <c r="E12" s="79" t="s">
        <v>116</v>
      </c>
    </row>
    <row r="13" spans="1:13" x14ac:dyDescent="0.25">
      <c r="A13" s="215">
        <v>1</v>
      </c>
      <c r="B13" s="221" t="s">
        <v>107</v>
      </c>
      <c r="C13" s="53" t="s">
        <v>102</v>
      </c>
      <c r="D13" s="66">
        <f>AVERAGE(E7,G7,I7,K7)</f>
        <v>2004.7949999999998</v>
      </c>
      <c r="E13" s="66">
        <f>SUM(D13*2)</f>
        <v>4009.5899999999997</v>
      </c>
    </row>
    <row r="14" spans="1:13" x14ac:dyDescent="0.25">
      <c r="A14" s="215"/>
      <c r="B14" s="221"/>
      <c r="C14" s="53" t="s">
        <v>114</v>
      </c>
      <c r="D14" s="66">
        <f>AVERAGE(E8,G8,I8,K8)</f>
        <v>3340.96</v>
      </c>
      <c r="E14" s="66">
        <f>SUM(D14*2)</f>
        <v>6681.92</v>
      </c>
    </row>
    <row r="15" spans="1:13" ht="15.75" thickBot="1" x14ac:dyDescent="0.3">
      <c r="A15" s="215"/>
      <c r="B15" s="221"/>
      <c r="C15" s="38" t="s">
        <v>113</v>
      </c>
      <c r="D15" s="69">
        <f>AVERAGE(E9,G9,I9,K9)</f>
        <v>96.457499999999996</v>
      </c>
      <c r="E15" s="69">
        <f>SUM(D15*2)</f>
        <v>192.91499999999999</v>
      </c>
    </row>
    <row r="16" spans="1:13" ht="15.75" thickBot="1" x14ac:dyDescent="0.3">
      <c r="A16" s="215" t="s">
        <v>115</v>
      </c>
      <c r="B16" s="215"/>
      <c r="C16" s="216"/>
      <c r="D16" s="80">
        <f>SUM(D13:D15)</f>
        <v>5442.2125000000005</v>
      </c>
      <c r="E16" s="76">
        <f>SUM(E13:E15)</f>
        <v>10884.425000000001</v>
      </c>
    </row>
    <row r="17" spans="1:9" x14ac:dyDescent="0.25">
      <c r="E17" s="81"/>
    </row>
    <row r="18" spans="1:9" x14ac:dyDescent="0.25">
      <c r="A18" s="211"/>
      <c r="B18" s="211"/>
      <c r="C18" s="211"/>
      <c r="D18" s="211"/>
      <c r="E18" s="211"/>
      <c r="F18" s="211"/>
      <c r="G18" s="211"/>
      <c r="H18" s="211"/>
      <c r="I18" s="211"/>
    </row>
    <row r="19" spans="1:9" x14ac:dyDescent="0.25">
      <c r="A19" s="211"/>
      <c r="B19" s="211"/>
      <c r="C19" s="211"/>
      <c r="D19" s="211"/>
      <c r="E19" s="211"/>
      <c r="F19" s="211"/>
      <c r="G19" s="211"/>
      <c r="H19" s="211"/>
      <c r="I19" s="211"/>
    </row>
    <row r="20" spans="1:9" x14ac:dyDescent="0.25">
      <c r="A20" s="211"/>
      <c r="B20" s="211"/>
      <c r="C20" s="211"/>
      <c r="D20" s="211"/>
      <c r="E20" s="211"/>
      <c r="F20" s="211"/>
      <c r="G20" s="211"/>
      <c r="H20" s="211"/>
      <c r="I20" s="211"/>
    </row>
  </sheetData>
  <mergeCells count="23">
    <mergeCell ref="A18:I18"/>
    <mergeCell ref="A19:I19"/>
    <mergeCell ref="A20:I20"/>
    <mergeCell ref="A1:M1"/>
    <mergeCell ref="A7:A10"/>
    <mergeCell ref="B7:B9"/>
    <mergeCell ref="B10:C10"/>
    <mergeCell ref="A13:A15"/>
    <mergeCell ref="B13:B15"/>
    <mergeCell ref="A16:C16"/>
    <mergeCell ref="J4:K4"/>
    <mergeCell ref="L4:M4"/>
    <mergeCell ref="A5:C5"/>
    <mergeCell ref="D5:E5"/>
    <mergeCell ref="F5:G5"/>
    <mergeCell ref="H5:I5"/>
    <mergeCell ref="J5:K5"/>
    <mergeCell ref="L5:M5"/>
    <mergeCell ref="A3:I3"/>
    <mergeCell ref="A4:C4"/>
    <mergeCell ref="D4:E4"/>
    <mergeCell ref="F4:G4"/>
    <mergeCell ref="H4:I4"/>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CDC8F-0D6A-4C6E-BFA0-3479B0303190}">
  <dimension ref="A1:N15"/>
  <sheetViews>
    <sheetView showGridLines="0" workbookViewId="0">
      <selection activeCell="I25" sqref="I25"/>
    </sheetView>
  </sheetViews>
  <sheetFormatPr defaultRowHeight="15" x14ac:dyDescent="0.25"/>
  <cols>
    <col min="1" max="1" width="5.140625" customWidth="1"/>
    <col min="2" max="2" width="29.85546875" customWidth="1"/>
    <col min="3" max="3" width="8.42578125" customWidth="1"/>
    <col min="5" max="8" width="12.7109375" customWidth="1"/>
    <col min="9" max="9" width="12.42578125" customWidth="1"/>
    <col min="10" max="10" width="13.7109375" customWidth="1"/>
    <col min="11" max="11" width="14.28515625" customWidth="1"/>
    <col min="12" max="12" width="15.140625" customWidth="1"/>
    <col min="13" max="13" width="13.140625" customWidth="1"/>
    <col min="14" max="14" width="15" customWidth="1"/>
    <col min="15" max="15" width="15.28515625" customWidth="1"/>
    <col min="16" max="16" width="14.7109375" customWidth="1"/>
  </cols>
  <sheetData>
    <row r="1" spans="1:14" ht="15.75" thickBot="1" x14ac:dyDescent="0.3">
      <c r="A1" s="222" t="s">
        <v>118</v>
      </c>
      <c r="B1" s="223"/>
      <c r="C1" s="223"/>
      <c r="D1" s="223"/>
      <c r="E1" s="223"/>
      <c r="F1" s="223"/>
      <c r="G1" s="223"/>
      <c r="H1" s="223"/>
      <c r="I1" s="223"/>
      <c r="J1" s="223"/>
      <c r="K1" s="223"/>
      <c r="L1" s="223"/>
      <c r="M1" s="223"/>
      <c r="N1" s="224"/>
    </row>
    <row r="2" spans="1:14" ht="28.5" customHeight="1" x14ac:dyDescent="0.25">
      <c r="A2" s="231"/>
      <c r="B2" s="232"/>
      <c r="C2" s="232"/>
      <c r="D2" s="232"/>
      <c r="E2" s="233" t="s">
        <v>136</v>
      </c>
      <c r="F2" s="233"/>
      <c r="G2" s="233" t="s">
        <v>138</v>
      </c>
      <c r="H2" s="233"/>
      <c r="I2" s="233" t="s">
        <v>137</v>
      </c>
      <c r="J2" s="234"/>
      <c r="K2" s="235" t="s">
        <v>119</v>
      </c>
      <c r="L2" s="226" t="s">
        <v>120</v>
      </c>
      <c r="M2" s="226" t="s">
        <v>121</v>
      </c>
      <c r="N2" s="228" t="s">
        <v>122</v>
      </c>
    </row>
    <row r="3" spans="1:14" ht="39" thickBot="1" x14ac:dyDescent="0.3">
      <c r="A3" s="82" t="s">
        <v>123</v>
      </c>
      <c r="B3" s="83" t="s">
        <v>124</v>
      </c>
      <c r="C3" s="83" t="s">
        <v>32</v>
      </c>
      <c r="D3" s="83" t="s">
        <v>125</v>
      </c>
      <c r="E3" s="84" t="s">
        <v>126</v>
      </c>
      <c r="F3" s="84" t="s">
        <v>127</v>
      </c>
      <c r="G3" s="84" t="s">
        <v>126</v>
      </c>
      <c r="H3" s="84" t="s">
        <v>127</v>
      </c>
      <c r="I3" s="84" t="s">
        <v>126</v>
      </c>
      <c r="J3" s="85" t="s">
        <v>127</v>
      </c>
      <c r="K3" s="236"/>
      <c r="L3" s="227"/>
      <c r="M3" s="227"/>
      <c r="N3" s="229"/>
    </row>
    <row r="4" spans="1:14" ht="48" x14ac:dyDescent="0.25">
      <c r="A4" s="86">
        <v>1</v>
      </c>
      <c r="B4" s="87" t="s">
        <v>128</v>
      </c>
      <c r="C4" s="88" t="s">
        <v>129</v>
      </c>
      <c r="D4" s="89">
        <v>14</v>
      </c>
      <c r="E4" s="90">
        <v>240</v>
      </c>
      <c r="F4" s="91">
        <f>SUM(D4*E4)</f>
        <v>3360</v>
      </c>
      <c r="G4" s="90">
        <v>266.54000000000002</v>
      </c>
      <c r="H4" s="91">
        <f t="shared" ref="H4:H9" si="0">SUM(D4*G4)</f>
        <v>3731.5600000000004</v>
      </c>
      <c r="I4" s="90">
        <v>45</v>
      </c>
      <c r="J4" s="92">
        <f t="shared" ref="J4:J9" si="1">SUM(D4*I4)</f>
        <v>630</v>
      </c>
      <c r="K4" s="93">
        <f>AVERAGE(E4,G4,I4)</f>
        <v>183.84666666666666</v>
      </c>
      <c r="L4" s="94">
        <f>AVERAGE(E4+I4+G4)</f>
        <v>551.54</v>
      </c>
      <c r="M4" s="94">
        <f>SUM(L4*D4)</f>
        <v>7721.5599999999995</v>
      </c>
      <c r="N4" s="95">
        <f>SUM(M4/60)</f>
        <v>128.69266666666667</v>
      </c>
    </row>
    <row r="5" spans="1:14" ht="25.5" x14ac:dyDescent="0.25">
      <c r="A5" s="96">
        <v>2</v>
      </c>
      <c r="B5" s="97" t="s">
        <v>130</v>
      </c>
      <c r="C5" s="98" t="s">
        <v>129</v>
      </c>
      <c r="D5" s="99">
        <v>19</v>
      </c>
      <c r="E5" s="100">
        <v>1100</v>
      </c>
      <c r="F5" s="100">
        <f>SUM(D5*E5)</f>
        <v>20900</v>
      </c>
      <c r="G5" s="100">
        <v>1121.71</v>
      </c>
      <c r="H5" s="100">
        <f t="shared" si="0"/>
        <v>21312.49</v>
      </c>
      <c r="I5" s="100">
        <v>975</v>
      </c>
      <c r="J5" s="101">
        <f t="shared" si="1"/>
        <v>18525</v>
      </c>
      <c r="K5" s="102">
        <f>AVERAGE(E5,G5,I5)</f>
        <v>1065.57</v>
      </c>
      <c r="L5" s="103">
        <f t="shared" ref="L5:L9" si="2">AVERAGE(E5+I5+G5)</f>
        <v>3196.71</v>
      </c>
      <c r="M5" s="103">
        <f t="shared" ref="M5:M9" si="3">SUM(L5*D5)</f>
        <v>60737.49</v>
      </c>
      <c r="N5" s="104">
        <f t="shared" ref="N5:N9" si="4">SUM(M5/60)</f>
        <v>1012.2914999999999</v>
      </c>
    </row>
    <row r="6" spans="1:14" ht="51" x14ac:dyDescent="0.25">
      <c r="A6" s="96">
        <v>3</v>
      </c>
      <c r="B6" s="97" t="s">
        <v>131</v>
      </c>
      <c r="C6" s="98" t="s">
        <v>129</v>
      </c>
      <c r="D6" s="99">
        <v>14</v>
      </c>
      <c r="E6" s="100">
        <v>5600</v>
      </c>
      <c r="F6" s="100">
        <f>SUM(D6*E6)</f>
        <v>78400</v>
      </c>
      <c r="G6" s="100">
        <v>6219.36</v>
      </c>
      <c r="H6" s="100">
        <f t="shared" si="0"/>
        <v>87071.039999999994</v>
      </c>
      <c r="I6" s="100">
        <v>2500</v>
      </c>
      <c r="J6" s="101">
        <f>SUM(D6*I6)</f>
        <v>35000</v>
      </c>
      <c r="K6" s="102">
        <f t="shared" ref="K6:K9" si="5">AVERAGE(E6,G6,I6)</f>
        <v>4773.12</v>
      </c>
      <c r="L6" s="103">
        <f t="shared" si="2"/>
        <v>14319.36</v>
      </c>
      <c r="M6" s="103">
        <f t="shared" si="3"/>
        <v>200471.04000000001</v>
      </c>
      <c r="N6" s="104">
        <f t="shared" si="4"/>
        <v>3341.1840000000002</v>
      </c>
    </row>
    <row r="7" spans="1:14" ht="102" x14ac:dyDescent="0.25">
      <c r="A7" s="96">
        <v>4</v>
      </c>
      <c r="B7" s="105" t="s">
        <v>132</v>
      </c>
      <c r="C7" s="98" t="s">
        <v>129</v>
      </c>
      <c r="D7" s="99">
        <v>13</v>
      </c>
      <c r="E7" s="100">
        <v>560</v>
      </c>
      <c r="F7" s="100">
        <f>SUM(D7*E7)</f>
        <v>7280</v>
      </c>
      <c r="G7" s="100">
        <v>621.94000000000005</v>
      </c>
      <c r="H7" s="100">
        <f t="shared" si="0"/>
        <v>8085.2200000000012</v>
      </c>
      <c r="I7" s="100">
        <v>1200</v>
      </c>
      <c r="J7" s="101">
        <f t="shared" si="1"/>
        <v>15600</v>
      </c>
      <c r="K7" s="102">
        <f>AVERAGE(E7,G7,I7)</f>
        <v>793.98</v>
      </c>
      <c r="L7" s="103">
        <f t="shared" si="2"/>
        <v>2381.94</v>
      </c>
      <c r="M7" s="103">
        <f t="shared" si="3"/>
        <v>30965.22</v>
      </c>
      <c r="N7" s="104">
        <f t="shared" si="4"/>
        <v>516.08699999999999</v>
      </c>
    </row>
    <row r="8" spans="1:14" ht="38.25" x14ac:dyDescent="0.25">
      <c r="A8" s="96">
        <v>5</v>
      </c>
      <c r="B8" s="97" t="s">
        <v>133</v>
      </c>
      <c r="C8" s="98" t="s">
        <v>129</v>
      </c>
      <c r="D8" s="99">
        <v>28</v>
      </c>
      <c r="E8" s="100">
        <v>2741.6</v>
      </c>
      <c r="F8" s="100">
        <f t="shared" ref="F8:F9" si="6">SUM(D8*E8)</f>
        <v>76764.800000000003</v>
      </c>
      <c r="G8" s="100">
        <v>3044.82</v>
      </c>
      <c r="H8" s="100">
        <f t="shared" si="0"/>
        <v>85254.96</v>
      </c>
      <c r="I8" s="100">
        <v>1600</v>
      </c>
      <c r="J8" s="101">
        <f t="shared" si="1"/>
        <v>44800</v>
      </c>
      <c r="K8" s="102">
        <f>AVERAGE(E8,G8,I8)</f>
        <v>2462.14</v>
      </c>
      <c r="L8" s="103">
        <f t="shared" si="2"/>
        <v>7386.42</v>
      </c>
      <c r="M8" s="103">
        <f t="shared" si="3"/>
        <v>206819.76</v>
      </c>
      <c r="N8" s="104">
        <f t="shared" si="4"/>
        <v>3446.9960000000001</v>
      </c>
    </row>
    <row r="9" spans="1:14" ht="26.25" thickBot="1" x14ac:dyDescent="0.3">
      <c r="A9" s="96">
        <v>6</v>
      </c>
      <c r="B9" s="97" t="s">
        <v>134</v>
      </c>
      <c r="C9" s="98" t="s">
        <v>129</v>
      </c>
      <c r="D9" s="99">
        <v>26</v>
      </c>
      <c r="E9" s="100">
        <v>879.8</v>
      </c>
      <c r="F9" s="100">
        <f t="shared" si="6"/>
        <v>22874.799999999999</v>
      </c>
      <c r="G9" s="100">
        <v>977.11</v>
      </c>
      <c r="H9" s="100">
        <f t="shared" si="0"/>
        <v>25404.86</v>
      </c>
      <c r="I9" s="100">
        <v>1300</v>
      </c>
      <c r="J9" s="101">
        <f t="shared" si="1"/>
        <v>33800</v>
      </c>
      <c r="K9" s="106">
        <f t="shared" si="5"/>
        <v>1052.3033333333333</v>
      </c>
      <c r="L9" s="103">
        <f t="shared" si="2"/>
        <v>3156.9100000000003</v>
      </c>
      <c r="M9" s="103">
        <f t="shared" si="3"/>
        <v>82079.66</v>
      </c>
      <c r="N9" s="104">
        <f t="shared" si="4"/>
        <v>1367.9943333333333</v>
      </c>
    </row>
    <row r="11" spans="1:14" x14ac:dyDescent="0.25">
      <c r="A11" s="230"/>
      <c r="B11" s="230"/>
      <c r="C11" s="230"/>
      <c r="D11" s="230"/>
      <c r="E11" s="230"/>
      <c r="F11" s="230"/>
      <c r="G11" s="230"/>
      <c r="H11" s="230"/>
      <c r="I11" s="230"/>
      <c r="J11" s="230"/>
      <c r="N11" s="77"/>
    </row>
    <row r="12" spans="1:14" x14ac:dyDescent="0.25">
      <c r="A12" s="230"/>
      <c r="B12" s="230"/>
      <c r="C12" s="230"/>
      <c r="D12" s="230"/>
      <c r="E12" s="230"/>
      <c r="F12" s="230"/>
      <c r="G12" s="230"/>
      <c r="H12" s="230"/>
      <c r="I12" s="230"/>
      <c r="J12" s="230"/>
    </row>
    <row r="13" spans="1:14" ht="15" customHeight="1" x14ac:dyDescent="0.25">
      <c r="A13" s="225" t="s">
        <v>135</v>
      </c>
      <c r="B13" s="225"/>
      <c r="C13" s="225"/>
      <c r="D13" s="225"/>
      <c r="E13" s="225"/>
      <c r="F13" s="225"/>
      <c r="G13" s="225"/>
      <c r="H13" s="225"/>
      <c r="I13" s="225"/>
      <c r="J13" s="225"/>
      <c r="K13" s="225"/>
      <c r="L13" s="225"/>
      <c r="M13" s="225"/>
      <c r="N13" s="225"/>
    </row>
    <row r="14" spans="1:14" x14ac:dyDescent="0.25">
      <c r="A14" s="225"/>
      <c r="B14" s="225"/>
      <c r="C14" s="225"/>
      <c r="D14" s="225"/>
      <c r="E14" s="225"/>
      <c r="F14" s="225"/>
      <c r="G14" s="225"/>
      <c r="H14" s="225"/>
      <c r="I14" s="225"/>
      <c r="J14" s="225"/>
      <c r="K14" s="225"/>
      <c r="L14" s="225"/>
      <c r="M14" s="225"/>
      <c r="N14" s="225"/>
    </row>
    <row r="15" spans="1:14" x14ac:dyDescent="0.25">
      <c r="A15" s="225" t="s">
        <v>139</v>
      </c>
      <c r="B15" s="225"/>
      <c r="C15" s="225"/>
      <c r="D15" s="225"/>
      <c r="E15" s="225"/>
      <c r="F15" s="225"/>
      <c r="G15" s="225"/>
      <c r="H15" s="225"/>
      <c r="I15" s="225"/>
      <c r="J15" s="225"/>
      <c r="K15" s="225"/>
      <c r="L15" s="225"/>
      <c r="M15" s="225"/>
      <c r="N15" s="225"/>
    </row>
  </sheetData>
  <mergeCells count="12">
    <mergeCell ref="A1:N1"/>
    <mergeCell ref="A15:N15"/>
    <mergeCell ref="L2:L3"/>
    <mergeCell ref="M2:M3"/>
    <mergeCell ref="N2:N3"/>
    <mergeCell ref="A11:J12"/>
    <mergeCell ref="A13:N14"/>
    <mergeCell ref="A2:D2"/>
    <mergeCell ref="E2:F2"/>
    <mergeCell ref="G2:H2"/>
    <mergeCell ref="I2:J2"/>
    <mergeCell ref="K2:K3"/>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D25B6-6B23-4701-AF48-AE5737BF7CE0}">
  <dimension ref="A1:N33"/>
  <sheetViews>
    <sheetView showGridLines="0" workbookViewId="0">
      <selection activeCell="E30" sqref="E30"/>
    </sheetView>
  </sheetViews>
  <sheetFormatPr defaultRowHeight="15" x14ac:dyDescent="0.25"/>
  <cols>
    <col min="2" max="2" width="82" bestFit="1" customWidth="1"/>
    <col min="6" max="6" width="11.28515625" bestFit="1" customWidth="1"/>
    <col min="8" max="8" width="11.28515625" bestFit="1" customWidth="1"/>
    <col min="10" max="10" width="12.28515625" bestFit="1" customWidth="1"/>
    <col min="13" max="13" width="12.7109375" customWidth="1"/>
    <col min="14" max="14" width="12" customWidth="1"/>
  </cols>
  <sheetData>
    <row r="1" spans="1:14" ht="15.75" thickBot="1" x14ac:dyDescent="0.3">
      <c r="A1" s="237" t="s">
        <v>140</v>
      </c>
      <c r="B1" s="238"/>
      <c r="C1" s="238"/>
      <c r="D1" s="238"/>
      <c r="E1" s="238"/>
      <c r="F1" s="238"/>
      <c r="G1" s="238"/>
      <c r="H1" s="238"/>
      <c r="I1" s="238"/>
      <c r="J1" s="238"/>
      <c r="K1" s="238"/>
      <c r="L1" s="238"/>
      <c r="M1" s="238"/>
      <c r="N1" s="239"/>
    </row>
    <row r="2" spans="1:14" ht="39" customHeight="1" x14ac:dyDescent="0.25">
      <c r="A2" s="231"/>
      <c r="B2" s="232"/>
      <c r="C2" s="232"/>
      <c r="D2" s="240"/>
      <c r="E2" s="241" t="s">
        <v>170</v>
      </c>
      <c r="F2" s="242"/>
      <c r="G2" s="241" t="s">
        <v>169</v>
      </c>
      <c r="H2" s="242"/>
      <c r="I2" s="243" t="s">
        <v>168</v>
      </c>
      <c r="J2" s="234"/>
      <c r="K2" s="235" t="s">
        <v>119</v>
      </c>
      <c r="L2" s="244" t="s">
        <v>120</v>
      </c>
      <c r="M2" s="246" t="s">
        <v>141</v>
      </c>
      <c r="N2" s="244" t="s">
        <v>142</v>
      </c>
    </row>
    <row r="3" spans="1:14" ht="51.75" thickBot="1" x14ac:dyDescent="0.3">
      <c r="A3" s="107" t="s">
        <v>123</v>
      </c>
      <c r="B3" s="108" t="s">
        <v>143</v>
      </c>
      <c r="C3" s="108" t="s">
        <v>32</v>
      </c>
      <c r="D3" s="109" t="s">
        <v>144</v>
      </c>
      <c r="E3" s="110" t="s">
        <v>126</v>
      </c>
      <c r="F3" s="111" t="s">
        <v>127</v>
      </c>
      <c r="G3" s="112" t="s">
        <v>126</v>
      </c>
      <c r="H3" s="113" t="s">
        <v>127</v>
      </c>
      <c r="I3" s="114" t="s">
        <v>126</v>
      </c>
      <c r="J3" s="85" t="s">
        <v>127</v>
      </c>
      <c r="K3" s="236"/>
      <c r="L3" s="245"/>
      <c r="M3" s="247"/>
      <c r="N3" s="245"/>
    </row>
    <row r="4" spans="1:14" x14ac:dyDescent="0.25">
      <c r="A4" s="99">
        <v>1</v>
      </c>
      <c r="B4" s="115" t="s">
        <v>145</v>
      </c>
      <c r="C4" s="116" t="s">
        <v>129</v>
      </c>
      <c r="D4" s="142">
        <v>58</v>
      </c>
      <c r="E4" s="117">
        <v>59.8</v>
      </c>
      <c r="F4" s="118">
        <f t="shared" ref="F4:F26" si="0">E4*D4</f>
        <v>3468.3999999999996</v>
      </c>
      <c r="G4" s="119">
        <v>44.85</v>
      </c>
      <c r="H4" s="120">
        <f t="shared" ref="H4:H26" si="1">G4*D4</f>
        <v>2601.3000000000002</v>
      </c>
      <c r="I4" s="121">
        <v>65</v>
      </c>
      <c r="J4" s="120">
        <f t="shared" ref="J4:J26" si="2">I4*D4</f>
        <v>3770</v>
      </c>
      <c r="K4" s="140">
        <f>AVERAGE(E4,G4,I4)</f>
        <v>56.550000000000004</v>
      </c>
      <c r="L4" s="122">
        <f>(E4+G4+I4)</f>
        <v>169.65</v>
      </c>
      <c r="M4" s="123">
        <f>L4*D4</f>
        <v>9839.7000000000007</v>
      </c>
      <c r="N4" s="123">
        <f>M4/60</f>
        <v>163.995</v>
      </c>
    </row>
    <row r="5" spans="1:14" x14ac:dyDescent="0.25">
      <c r="A5" s="124">
        <v>2</v>
      </c>
      <c r="B5" s="125" t="s">
        <v>146</v>
      </c>
      <c r="C5" s="126" t="s">
        <v>129</v>
      </c>
      <c r="D5" s="127">
        <v>14</v>
      </c>
      <c r="E5" s="117">
        <v>8.1</v>
      </c>
      <c r="F5" s="118">
        <f t="shared" si="0"/>
        <v>113.39999999999999</v>
      </c>
      <c r="G5" s="128">
        <v>6.08</v>
      </c>
      <c r="H5" s="118">
        <f t="shared" si="1"/>
        <v>85.12</v>
      </c>
      <c r="I5" s="117">
        <v>7.9</v>
      </c>
      <c r="J5" s="118">
        <f t="shared" si="2"/>
        <v>110.60000000000001</v>
      </c>
      <c r="K5" s="141">
        <f>AVERAGE(E5,G5,I5)</f>
        <v>7.3599999999999994</v>
      </c>
      <c r="L5" s="129">
        <f t="shared" ref="L5:L26" si="3">(E5+G5+I5)</f>
        <v>22.08</v>
      </c>
      <c r="M5" s="129">
        <f>L5*D5</f>
        <v>309.12</v>
      </c>
      <c r="N5" s="129">
        <f t="shared" ref="N5:N26" si="4">M5/60</f>
        <v>5.1520000000000001</v>
      </c>
    </row>
    <row r="6" spans="1:14" x14ac:dyDescent="0.25">
      <c r="A6" s="124">
        <v>3</v>
      </c>
      <c r="B6" s="125" t="s">
        <v>147</v>
      </c>
      <c r="C6" s="126" t="s">
        <v>129</v>
      </c>
      <c r="D6" s="127">
        <v>47</v>
      </c>
      <c r="E6" s="117">
        <v>76</v>
      </c>
      <c r="F6" s="118">
        <f t="shared" si="0"/>
        <v>3572</v>
      </c>
      <c r="G6" s="128">
        <v>57</v>
      </c>
      <c r="H6" s="118">
        <f t="shared" si="1"/>
        <v>2679</v>
      </c>
      <c r="I6" s="117">
        <v>77</v>
      </c>
      <c r="J6" s="118">
        <f t="shared" si="2"/>
        <v>3619</v>
      </c>
      <c r="K6" s="141">
        <f t="shared" ref="K6:K26" si="5">AVERAGE(E6,G6,I6)</f>
        <v>70</v>
      </c>
      <c r="L6" s="129">
        <f t="shared" si="3"/>
        <v>210</v>
      </c>
      <c r="M6" s="129">
        <f t="shared" ref="M6:M26" si="6">L6*D6</f>
        <v>9870</v>
      </c>
      <c r="N6" s="129">
        <f t="shared" si="4"/>
        <v>164.5</v>
      </c>
    </row>
    <row r="7" spans="1:14" x14ac:dyDescent="0.25">
      <c r="A7" s="124">
        <v>4</v>
      </c>
      <c r="B7" s="125" t="s">
        <v>148</v>
      </c>
      <c r="C7" s="126" t="s">
        <v>129</v>
      </c>
      <c r="D7" s="127">
        <v>47</v>
      </c>
      <c r="E7" s="117">
        <v>140</v>
      </c>
      <c r="F7" s="118">
        <f t="shared" si="0"/>
        <v>6580</v>
      </c>
      <c r="G7" s="128">
        <v>105</v>
      </c>
      <c r="H7" s="118">
        <f t="shared" si="1"/>
        <v>4935</v>
      </c>
      <c r="I7" s="117">
        <v>111</v>
      </c>
      <c r="J7" s="118">
        <f t="shared" si="2"/>
        <v>5217</v>
      </c>
      <c r="K7" s="141">
        <f t="shared" si="5"/>
        <v>118.66666666666667</v>
      </c>
      <c r="L7" s="129">
        <f t="shared" si="3"/>
        <v>356</v>
      </c>
      <c r="M7" s="129">
        <f t="shared" si="6"/>
        <v>16732</v>
      </c>
      <c r="N7" s="129">
        <f t="shared" si="4"/>
        <v>278.86666666666667</v>
      </c>
    </row>
    <row r="8" spans="1:14" x14ac:dyDescent="0.25">
      <c r="A8" s="124">
        <v>5</v>
      </c>
      <c r="B8" s="125" t="s">
        <v>149</v>
      </c>
      <c r="C8" s="126" t="s">
        <v>129</v>
      </c>
      <c r="D8" s="127">
        <v>17</v>
      </c>
      <c r="E8" s="117">
        <v>90</v>
      </c>
      <c r="F8" s="118">
        <f t="shared" si="0"/>
        <v>1530</v>
      </c>
      <c r="G8" s="128">
        <v>67.5</v>
      </c>
      <c r="H8" s="118">
        <f t="shared" si="1"/>
        <v>1147.5</v>
      </c>
      <c r="I8" s="117">
        <v>37</v>
      </c>
      <c r="J8" s="118">
        <f t="shared" si="2"/>
        <v>629</v>
      </c>
      <c r="K8" s="141">
        <f t="shared" si="5"/>
        <v>64.833333333333329</v>
      </c>
      <c r="L8" s="129">
        <f t="shared" si="3"/>
        <v>194.5</v>
      </c>
      <c r="M8" s="129">
        <f t="shared" si="6"/>
        <v>3306.5</v>
      </c>
      <c r="N8" s="129">
        <f t="shared" si="4"/>
        <v>55.108333333333334</v>
      </c>
    </row>
    <row r="9" spans="1:14" x14ac:dyDescent="0.25">
      <c r="A9" s="124">
        <v>6</v>
      </c>
      <c r="B9" s="125" t="s">
        <v>150</v>
      </c>
      <c r="C9" s="126" t="s">
        <v>129</v>
      </c>
      <c r="D9" s="127">
        <v>1350</v>
      </c>
      <c r="E9" s="117">
        <v>2.2000000000000002</v>
      </c>
      <c r="F9" s="118">
        <f t="shared" si="0"/>
        <v>2970.0000000000005</v>
      </c>
      <c r="G9" s="128">
        <v>1.65</v>
      </c>
      <c r="H9" s="118">
        <f t="shared" si="1"/>
        <v>2227.5</v>
      </c>
      <c r="I9" s="117">
        <v>4.0999999999999996</v>
      </c>
      <c r="J9" s="118">
        <f t="shared" si="2"/>
        <v>5534.9999999999991</v>
      </c>
      <c r="K9" s="141">
        <f t="shared" si="5"/>
        <v>2.65</v>
      </c>
      <c r="L9" s="129">
        <f t="shared" si="3"/>
        <v>7.9499999999999993</v>
      </c>
      <c r="M9" s="129">
        <f t="shared" si="6"/>
        <v>10732.499999999998</v>
      </c>
      <c r="N9" s="129">
        <f t="shared" si="4"/>
        <v>178.87499999999997</v>
      </c>
    </row>
    <row r="10" spans="1:14" x14ac:dyDescent="0.25">
      <c r="A10" s="124">
        <v>7</v>
      </c>
      <c r="B10" s="125" t="s">
        <v>151</v>
      </c>
      <c r="C10" s="126" t="s">
        <v>129</v>
      </c>
      <c r="D10" s="127">
        <v>1250</v>
      </c>
      <c r="E10" s="117">
        <v>3</v>
      </c>
      <c r="F10" s="118">
        <f t="shared" si="0"/>
        <v>3750</v>
      </c>
      <c r="G10" s="128">
        <v>2.25</v>
      </c>
      <c r="H10" s="118">
        <f t="shared" si="1"/>
        <v>2812.5</v>
      </c>
      <c r="I10" s="117">
        <v>4.5</v>
      </c>
      <c r="J10" s="118">
        <f t="shared" si="2"/>
        <v>5625</v>
      </c>
      <c r="K10" s="141">
        <f t="shared" si="5"/>
        <v>3.25</v>
      </c>
      <c r="L10" s="129">
        <f t="shared" si="3"/>
        <v>9.75</v>
      </c>
      <c r="M10" s="129">
        <f t="shared" si="6"/>
        <v>12187.5</v>
      </c>
      <c r="N10" s="129">
        <f t="shared" si="4"/>
        <v>203.125</v>
      </c>
    </row>
    <row r="11" spans="1:14" x14ac:dyDescent="0.25">
      <c r="A11" s="124">
        <v>8</v>
      </c>
      <c r="B11" s="125" t="s">
        <v>152</v>
      </c>
      <c r="C11" s="126" t="s">
        <v>129</v>
      </c>
      <c r="D11" s="127">
        <v>2800</v>
      </c>
      <c r="E11" s="117">
        <v>6</v>
      </c>
      <c r="F11" s="118">
        <f t="shared" si="0"/>
        <v>16800</v>
      </c>
      <c r="G11" s="128">
        <v>4.5</v>
      </c>
      <c r="H11" s="118">
        <f t="shared" si="1"/>
        <v>12600</v>
      </c>
      <c r="I11" s="117">
        <v>13</v>
      </c>
      <c r="J11" s="118">
        <f t="shared" si="2"/>
        <v>36400</v>
      </c>
      <c r="K11" s="141">
        <f t="shared" si="5"/>
        <v>7.833333333333333</v>
      </c>
      <c r="L11" s="129">
        <f t="shared" si="3"/>
        <v>23.5</v>
      </c>
      <c r="M11" s="129">
        <f t="shared" si="6"/>
        <v>65800</v>
      </c>
      <c r="N11" s="129">
        <f t="shared" si="4"/>
        <v>1096.6666666666667</v>
      </c>
    </row>
    <row r="12" spans="1:14" x14ac:dyDescent="0.25">
      <c r="A12" s="124">
        <v>9</v>
      </c>
      <c r="B12" s="125" t="s">
        <v>153</v>
      </c>
      <c r="C12" s="126" t="s">
        <v>129</v>
      </c>
      <c r="D12" s="127">
        <v>14</v>
      </c>
      <c r="E12" s="117">
        <v>32</v>
      </c>
      <c r="F12" s="118">
        <f t="shared" si="0"/>
        <v>448</v>
      </c>
      <c r="G12" s="128">
        <v>24</v>
      </c>
      <c r="H12" s="118">
        <f t="shared" si="1"/>
        <v>336</v>
      </c>
      <c r="I12" s="117">
        <v>18</v>
      </c>
      <c r="J12" s="118">
        <f t="shared" si="2"/>
        <v>252</v>
      </c>
      <c r="K12" s="141">
        <f t="shared" si="5"/>
        <v>24.666666666666668</v>
      </c>
      <c r="L12" s="129">
        <f t="shared" si="3"/>
        <v>74</v>
      </c>
      <c r="M12" s="129">
        <f t="shared" si="6"/>
        <v>1036</v>
      </c>
      <c r="N12" s="129">
        <f t="shared" si="4"/>
        <v>17.266666666666666</v>
      </c>
    </row>
    <row r="13" spans="1:14" x14ac:dyDescent="0.25">
      <c r="A13" s="124">
        <v>10</v>
      </c>
      <c r="B13" s="125" t="s">
        <v>154</v>
      </c>
      <c r="C13" s="126" t="s">
        <v>129</v>
      </c>
      <c r="D13" s="127">
        <v>14</v>
      </c>
      <c r="E13" s="117">
        <v>50</v>
      </c>
      <c r="F13" s="118">
        <f t="shared" si="0"/>
        <v>700</v>
      </c>
      <c r="G13" s="128">
        <v>37.5</v>
      </c>
      <c r="H13" s="118">
        <f t="shared" si="1"/>
        <v>525</v>
      </c>
      <c r="I13" s="117">
        <v>24</v>
      </c>
      <c r="J13" s="118">
        <f t="shared" si="2"/>
        <v>336</v>
      </c>
      <c r="K13" s="141">
        <f t="shared" si="5"/>
        <v>37.166666666666664</v>
      </c>
      <c r="L13" s="129">
        <f t="shared" si="3"/>
        <v>111.5</v>
      </c>
      <c r="M13" s="129">
        <f t="shared" si="6"/>
        <v>1561</v>
      </c>
      <c r="N13" s="129">
        <f t="shared" si="4"/>
        <v>26.016666666666666</v>
      </c>
    </row>
    <row r="14" spans="1:14" x14ac:dyDescent="0.25">
      <c r="A14" s="124">
        <v>11</v>
      </c>
      <c r="B14" s="125" t="s">
        <v>155</v>
      </c>
      <c r="C14" s="126" t="s">
        <v>129</v>
      </c>
      <c r="D14" s="127">
        <v>88</v>
      </c>
      <c r="E14" s="117">
        <v>68.64</v>
      </c>
      <c r="F14" s="118">
        <f t="shared" si="0"/>
        <v>6040.32</v>
      </c>
      <c r="G14" s="128">
        <v>51.48</v>
      </c>
      <c r="H14" s="118">
        <f t="shared" si="1"/>
        <v>4530.24</v>
      </c>
      <c r="I14" s="117">
        <v>53</v>
      </c>
      <c r="J14" s="118">
        <f t="shared" si="2"/>
        <v>4664</v>
      </c>
      <c r="K14" s="141">
        <f t="shared" si="5"/>
        <v>57.706666666666671</v>
      </c>
      <c r="L14" s="129">
        <f t="shared" si="3"/>
        <v>173.12</v>
      </c>
      <c r="M14" s="129">
        <f t="shared" si="6"/>
        <v>15234.560000000001</v>
      </c>
      <c r="N14" s="129">
        <f t="shared" si="4"/>
        <v>253.90933333333336</v>
      </c>
    </row>
    <row r="15" spans="1:14" x14ac:dyDescent="0.25">
      <c r="A15" s="124">
        <v>12</v>
      </c>
      <c r="B15" s="125" t="s">
        <v>156</v>
      </c>
      <c r="C15" s="126" t="s">
        <v>129</v>
      </c>
      <c r="D15" s="127">
        <v>100</v>
      </c>
      <c r="E15" s="117">
        <v>170</v>
      </c>
      <c r="F15" s="118">
        <f t="shared" si="0"/>
        <v>17000</v>
      </c>
      <c r="G15" s="128">
        <v>127.5</v>
      </c>
      <c r="H15" s="118">
        <f t="shared" si="1"/>
        <v>12750</v>
      </c>
      <c r="I15" s="117">
        <v>93</v>
      </c>
      <c r="J15" s="118">
        <f t="shared" si="2"/>
        <v>9300</v>
      </c>
      <c r="K15" s="141">
        <f t="shared" si="5"/>
        <v>130.16666666666666</v>
      </c>
      <c r="L15" s="129">
        <f t="shared" si="3"/>
        <v>390.5</v>
      </c>
      <c r="M15" s="129">
        <f t="shared" si="6"/>
        <v>39050</v>
      </c>
      <c r="N15" s="129">
        <f t="shared" si="4"/>
        <v>650.83333333333337</v>
      </c>
    </row>
    <row r="16" spans="1:14" x14ac:dyDescent="0.25">
      <c r="A16" s="130">
        <v>13</v>
      </c>
      <c r="B16" s="131" t="s">
        <v>157</v>
      </c>
      <c r="C16" s="132" t="s">
        <v>129</v>
      </c>
      <c r="D16" s="133">
        <v>37</v>
      </c>
      <c r="E16" s="134">
        <v>42</v>
      </c>
      <c r="F16" s="135">
        <f t="shared" si="0"/>
        <v>1554</v>
      </c>
      <c r="G16" s="136">
        <v>31.5</v>
      </c>
      <c r="H16" s="135">
        <f t="shared" si="1"/>
        <v>1165.5</v>
      </c>
      <c r="I16" s="134">
        <v>31</v>
      </c>
      <c r="J16" s="118">
        <f t="shared" si="2"/>
        <v>1147</v>
      </c>
      <c r="K16" s="141">
        <f t="shared" si="5"/>
        <v>34.833333333333336</v>
      </c>
      <c r="L16" s="129">
        <f t="shared" si="3"/>
        <v>104.5</v>
      </c>
      <c r="M16" s="129">
        <f t="shared" si="6"/>
        <v>3866.5</v>
      </c>
      <c r="N16" s="129">
        <f t="shared" si="4"/>
        <v>64.441666666666663</v>
      </c>
    </row>
    <row r="17" spans="1:14" x14ac:dyDescent="0.25">
      <c r="A17" s="124">
        <v>14</v>
      </c>
      <c r="B17" s="137" t="s">
        <v>158</v>
      </c>
      <c r="C17" s="126" t="s">
        <v>129</v>
      </c>
      <c r="D17" s="127">
        <v>28</v>
      </c>
      <c r="E17" s="117">
        <v>76</v>
      </c>
      <c r="F17" s="118">
        <f t="shared" si="0"/>
        <v>2128</v>
      </c>
      <c r="G17" s="128">
        <v>57</v>
      </c>
      <c r="H17" s="118">
        <f t="shared" si="1"/>
        <v>1596</v>
      </c>
      <c r="I17" s="117">
        <v>27</v>
      </c>
      <c r="J17" s="118">
        <f t="shared" si="2"/>
        <v>756</v>
      </c>
      <c r="K17" s="141">
        <f t="shared" si="5"/>
        <v>53.333333333333336</v>
      </c>
      <c r="L17" s="129">
        <f t="shared" si="3"/>
        <v>160</v>
      </c>
      <c r="M17" s="129">
        <f t="shared" si="6"/>
        <v>4480</v>
      </c>
      <c r="N17" s="129">
        <f t="shared" si="4"/>
        <v>74.666666666666671</v>
      </c>
    </row>
    <row r="18" spans="1:14" x14ac:dyDescent="0.25">
      <c r="A18" s="124">
        <v>15</v>
      </c>
      <c r="B18" s="125" t="s">
        <v>159</v>
      </c>
      <c r="C18" s="126" t="s">
        <v>129</v>
      </c>
      <c r="D18" s="127">
        <v>28</v>
      </c>
      <c r="E18" s="117">
        <v>8.1999999999999993</v>
      </c>
      <c r="F18" s="118">
        <f t="shared" si="0"/>
        <v>229.59999999999997</v>
      </c>
      <c r="G18" s="128">
        <v>6.15</v>
      </c>
      <c r="H18" s="118">
        <f t="shared" si="1"/>
        <v>172.20000000000002</v>
      </c>
      <c r="I18" s="117">
        <v>19</v>
      </c>
      <c r="J18" s="118">
        <f t="shared" si="2"/>
        <v>532</v>
      </c>
      <c r="K18" s="141">
        <f t="shared" si="5"/>
        <v>11.116666666666667</v>
      </c>
      <c r="L18" s="129">
        <f t="shared" si="3"/>
        <v>33.35</v>
      </c>
      <c r="M18" s="129">
        <f t="shared" si="6"/>
        <v>933.80000000000007</v>
      </c>
      <c r="N18" s="129">
        <f t="shared" si="4"/>
        <v>15.563333333333334</v>
      </c>
    </row>
    <row r="19" spans="1:14" x14ac:dyDescent="0.25">
      <c r="A19" s="124">
        <v>16</v>
      </c>
      <c r="B19" s="125" t="s">
        <v>160</v>
      </c>
      <c r="C19" s="126" t="s">
        <v>129</v>
      </c>
      <c r="D19" s="127">
        <v>17</v>
      </c>
      <c r="E19" s="117">
        <v>90</v>
      </c>
      <c r="F19" s="118">
        <f t="shared" si="0"/>
        <v>1530</v>
      </c>
      <c r="G19" s="128">
        <v>67.5</v>
      </c>
      <c r="H19" s="118">
        <f t="shared" si="1"/>
        <v>1147.5</v>
      </c>
      <c r="I19" s="117">
        <v>91</v>
      </c>
      <c r="J19" s="118">
        <f t="shared" si="2"/>
        <v>1547</v>
      </c>
      <c r="K19" s="141">
        <f t="shared" si="5"/>
        <v>82.833333333333329</v>
      </c>
      <c r="L19" s="129">
        <f t="shared" si="3"/>
        <v>248.5</v>
      </c>
      <c r="M19" s="129">
        <f t="shared" si="6"/>
        <v>4224.5</v>
      </c>
      <c r="N19" s="129">
        <f t="shared" si="4"/>
        <v>70.408333333333331</v>
      </c>
    </row>
    <row r="20" spans="1:14" x14ac:dyDescent="0.25">
      <c r="A20" s="124">
        <v>17</v>
      </c>
      <c r="B20" s="125" t="s">
        <v>161</v>
      </c>
      <c r="C20" s="126" t="s">
        <v>129</v>
      </c>
      <c r="D20" s="127">
        <v>14</v>
      </c>
      <c r="E20" s="117">
        <v>7.3</v>
      </c>
      <c r="F20" s="118">
        <f t="shared" si="0"/>
        <v>102.2</v>
      </c>
      <c r="G20" s="128">
        <v>5.48</v>
      </c>
      <c r="H20" s="118">
        <f t="shared" si="1"/>
        <v>76.72</v>
      </c>
      <c r="I20" s="117">
        <v>8</v>
      </c>
      <c r="J20" s="118">
        <f t="shared" si="2"/>
        <v>112</v>
      </c>
      <c r="K20" s="141">
        <f t="shared" si="5"/>
        <v>6.9266666666666667</v>
      </c>
      <c r="L20" s="129">
        <f t="shared" si="3"/>
        <v>20.78</v>
      </c>
      <c r="M20" s="129">
        <f t="shared" si="6"/>
        <v>290.92</v>
      </c>
      <c r="N20" s="129">
        <f t="shared" si="4"/>
        <v>4.8486666666666673</v>
      </c>
    </row>
    <row r="21" spans="1:14" x14ac:dyDescent="0.25">
      <c r="A21" s="124">
        <v>18</v>
      </c>
      <c r="B21" s="125" t="s">
        <v>162</v>
      </c>
      <c r="C21" s="126" t="s">
        <v>129</v>
      </c>
      <c r="D21" s="127">
        <v>28</v>
      </c>
      <c r="E21" s="117">
        <v>102</v>
      </c>
      <c r="F21" s="118">
        <f t="shared" si="0"/>
        <v>2856</v>
      </c>
      <c r="G21" s="128">
        <v>76.5</v>
      </c>
      <c r="H21" s="118">
        <f t="shared" si="1"/>
        <v>2142</v>
      </c>
      <c r="I21" s="117">
        <v>44</v>
      </c>
      <c r="J21" s="118">
        <f t="shared" si="2"/>
        <v>1232</v>
      </c>
      <c r="K21" s="141">
        <f t="shared" si="5"/>
        <v>74.166666666666671</v>
      </c>
      <c r="L21" s="129">
        <f t="shared" si="3"/>
        <v>222.5</v>
      </c>
      <c r="M21" s="129">
        <f t="shared" si="6"/>
        <v>6230</v>
      </c>
      <c r="N21" s="129">
        <f t="shared" si="4"/>
        <v>103.83333333333333</v>
      </c>
    </row>
    <row r="22" spans="1:14" x14ac:dyDescent="0.25">
      <c r="A22" s="124">
        <v>19</v>
      </c>
      <c r="B22" s="125" t="s">
        <v>163</v>
      </c>
      <c r="C22" s="126" t="s">
        <v>129</v>
      </c>
      <c r="D22" s="127">
        <v>14</v>
      </c>
      <c r="E22" s="117">
        <v>29.2</v>
      </c>
      <c r="F22" s="118">
        <f t="shared" si="0"/>
        <v>408.8</v>
      </c>
      <c r="G22" s="128">
        <v>21.9</v>
      </c>
      <c r="H22" s="118">
        <f t="shared" si="1"/>
        <v>306.59999999999997</v>
      </c>
      <c r="I22" s="117">
        <v>25</v>
      </c>
      <c r="J22" s="118">
        <f t="shared" si="2"/>
        <v>350</v>
      </c>
      <c r="K22" s="141">
        <f t="shared" si="5"/>
        <v>25.366666666666664</v>
      </c>
      <c r="L22" s="129">
        <f t="shared" si="3"/>
        <v>76.099999999999994</v>
      </c>
      <c r="M22" s="129">
        <f t="shared" si="6"/>
        <v>1065.3999999999999</v>
      </c>
      <c r="N22" s="129">
        <f t="shared" si="4"/>
        <v>17.756666666666664</v>
      </c>
    </row>
    <row r="23" spans="1:14" x14ac:dyDescent="0.25">
      <c r="A23" s="124">
        <v>20</v>
      </c>
      <c r="B23" s="125" t="s">
        <v>164</v>
      </c>
      <c r="C23" s="126" t="s">
        <v>129</v>
      </c>
      <c r="D23" s="127">
        <v>2800</v>
      </c>
      <c r="E23" s="117">
        <v>6</v>
      </c>
      <c r="F23" s="118">
        <f t="shared" si="0"/>
        <v>16800</v>
      </c>
      <c r="G23" s="128">
        <v>4.5</v>
      </c>
      <c r="H23" s="118">
        <f t="shared" si="1"/>
        <v>12600</v>
      </c>
      <c r="I23" s="117">
        <v>27</v>
      </c>
      <c r="J23" s="118">
        <f t="shared" si="2"/>
        <v>75600</v>
      </c>
      <c r="K23" s="141">
        <f t="shared" si="5"/>
        <v>12.5</v>
      </c>
      <c r="L23" s="129">
        <f t="shared" si="3"/>
        <v>37.5</v>
      </c>
      <c r="M23" s="129">
        <f>L23*D23</f>
        <v>105000</v>
      </c>
      <c r="N23" s="129">
        <f t="shared" si="4"/>
        <v>1750</v>
      </c>
    </row>
    <row r="24" spans="1:14" x14ac:dyDescent="0.25">
      <c r="A24" s="124">
        <v>21</v>
      </c>
      <c r="B24" s="125" t="s">
        <v>165</v>
      </c>
      <c r="C24" s="126" t="s">
        <v>129</v>
      </c>
      <c r="D24" s="127">
        <v>14</v>
      </c>
      <c r="E24" s="117">
        <v>42</v>
      </c>
      <c r="F24" s="118">
        <f t="shared" si="0"/>
        <v>588</v>
      </c>
      <c r="G24" s="128">
        <v>31.5</v>
      </c>
      <c r="H24" s="118">
        <f t="shared" si="1"/>
        <v>441</v>
      </c>
      <c r="I24" s="117">
        <v>24</v>
      </c>
      <c r="J24" s="118">
        <f t="shared" si="2"/>
        <v>336</v>
      </c>
      <c r="K24" s="141">
        <f t="shared" si="5"/>
        <v>32.5</v>
      </c>
      <c r="L24" s="129">
        <f t="shared" si="3"/>
        <v>97.5</v>
      </c>
      <c r="M24" s="129">
        <f t="shared" si="6"/>
        <v>1365</v>
      </c>
      <c r="N24" s="129">
        <f t="shared" si="4"/>
        <v>22.75</v>
      </c>
    </row>
    <row r="25" spans="1:14" ht="24" x14ac:dyDescent="0.25">
      <c r="A25" s="124">
        <v>22</v>
      </c>
      <c r="B25" s="138" t="s">
        <v>166</v>
      </c>
      <c r="C25" s="126" t="s">
        <v>129</v>
      </c>
      <c r="D25" s="127">
        <v>1300</v>
      </c>
      <c r="E25" s="117">
        <v>10.18</v>
      </c>
      <c r="F25" s="118">
        <f t="shared" si="0"/>
        <v>13234</v>
      </c>
      <c r="G25" s="128">
        <v>7.64</v>
      </c>
      <c r="H25" s="118">
        <f t="shared" si="1"/>
        <v>9932</v>
      </c>
      <c r="I25" s="117">
        <v>6</v>
      </c>
      <c r="J25" s="118">
        <f t="shared" si="2"/>
        <v>7800</v>
      </c>
      <c r="K25" s="141">
        <f t="shared" si="5"/>
        <v>7.94</v>
      </c>
      <c r="L25" s="129">
        <f t="shared" si="3"/>
        <v>23.82</v>
      </c>
      <c r="M25" s="129">
        <f t="shared" si="6"/>
        <v>30966</v>
      </c>
      <c r="N25" s="129">
        <f t="shared" si="4"/>
        <v>516.1</v>
      </c>
    </row>
    <row r="26" spans="1:14" ht="24" x14ac:dyDescent="0.25">
      <c r="A26" s="124">
        <v>23</v>
      </c>
      <c r="B26" s="138" t="s">
        <v>167</v>
      </c>
      <c r="C26" s="126" t="s">
        <v>129</v>
      </c>
      <c r="D26" s="127">
        <v>1000</v>
      </c>
      <c r="E26" s="117">
        <v>16.440000000000001</v>
      </c>
      <c r="F26" s="118">
        <f t="shared" si="0"/>
        <v>16440</v>
      </c>
      <c r="G26" s="128">
        <v>12.33</v>
      </c>
      <c r="H26" s="118">
        <f t="shared" si="1"/>
        <v>12330</v>
      </c>
      <c r="I26" s="117">
        <v>8</v>
      </c>
      <c r="J26" s="118">
        <f t="shared" si="2"/>
        <v>8000</v>
      </c>
      <c r="K26" s="141">
        <f t="shared" si="5"/>
        <v>12.256666666666668</v>
      </c>
      <c r="L26" s="129">
        <f t="shared" si="3"/>
        <v>36.770000000000003</v>
      </c>
      <c r="M26" s="129">
        <f t="shared" si="6"/>
        <v>36770</v>
      </c>
      <c r="N26" s="129">
        <f t="shared" si="4"/>
        <v>612.83333333333337</v>
      </c>
    </row>
    <row r="27" spans="1:14" x14ac:dyDescent="0.25">
      <c r="B27" s="139"/>
    </row>
    <row r="28" spans="1:14" x14ac:dyDescent="0.25">
      <c r="B28" s="139"/>
    </row>
    <row r="29" spans="1:14" x14ac:dyDescent="0.25">
      <c r="B29" s="139"/>
    </row>
    <row r="30" spans="1:14" x14ac:dyDescent="0.25">
      <c r="B30" s="139"/>
    </row>
    <row r="31" spans="1:14" x14ac:dyDescent="0.25">
      <c r="B31" s="139"/>
    </row>
    <row r="32" spans="1:14" x14ac:dyDescent="0.25">
      <c r="B32" s="139"/>
    </row>
    <row r="33" spans="2:2" x14ac:dyDescent="0.25">
      <c r="B33" s="139"/>
    </row>
  </sheetData>
  <mergeCells count="9">
    <mergeCell ref="A1:N1"/>
    <mergeCell ref="A2:D2"/>
    <mergeCell ref="E2:F2"/>
    <mergeCell ref="G2:H2"/>
    <mergeCell ref="I2:J2"/>
    <mergeCell ref="K2:K3"/>
    <mergeCell ref="L2:L3"/>
    <mergeCell ref="M2:M3"/>
    <mergeCell ref="N2:N3"/>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Valor Global</vt:lpstr>
      <vt:lpstr>Pesquisa de Mercado - Postos</vt:lpstr>
      <vt:lpstr>Resumo Materiais</vt:lpstr>
      <vt:lpstr>Materiais</vt:lpstr>
      <vt:lpstr>Uniformes</vt:lpstr>
      <vt:lpstr>Equipamentos</vt:lpstr>
      <vt:lpstr>Utensílios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Patrícia de Aragão Carvalho</dc:creator>
  <cp:lastModifiedBy>Washington Luis Alves Sousa</cp:lastModifiedBy>
  <dcterms:created xsi:type="dcterms:W3CDTF">2019-09-05T14:47:06Z</dcterms:created>
  <dcterms:modified xsi:type="dcterms:W3CDTF">2019-09-20T14:04:11Z</dcterms:modified>
</cp:coreProperties>
</file>